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BalanceEjecucionPresupuesto" sheetId="6" r:id="rId1"/>
    <sheet name="Ingresos" sheetId="5" r:id="rId2"/>
    <sheet name="Egresos" sheetId="4" r:id="rId3"/>
    <sheet name="Balance" sheetId="1" r:id="rId4"/>
  </sheets>
  <definedNames>
    <definedName name="_xlnm._FilterDatabase" localSheetId="3" hidden="1">Balance!$A$13:$Y$368</definedName>
    <definedName name="_xlnm._FilterDatabase" localSheetId="2" hidden="1">Egresos!$A$2:$N$438</definedName>
    <definedName name="_xlnm._FilterDatabase" localSheetId="1" hidden="1">Ingresos!$A$1:$N$155</definedName>
    <definedName name="_xlnm.Print_Area" localSheetId="0">BalanceEjecucionPresupuesto!$A$1:$K$608</definedName>
    <definedName name="_xlnm.Print_Titles" localSheetId="3">Balance!$1:$12</definedName>
    <definedName name="_xlnm.Print_Titles" localSheetId="0">BalanceEjecucionPresupuesto!$1:$10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9" i="4" l="1"/>
  <c r="E388" i="4"/>
  <c r="E386" i="4"/>
  <c r="E385" i="4"/>
  <c r="E384" i="4"/>
  <c r="E382" i="4"/>
  <c r="E381" i="4"/>
  <c r="E380" i="4"/>
  <c r="E379" i="4"/>
  <c r="E57" i="5"/>
  <c r="E56" i="5"/>
  <c r="E55" i="5"/>
  <c r="E54" i="5"/>
  <c r="E53" i="5"/>
  <c r="E51" i="5"/>
  <c r="E50" i="5"/>
  <c r="E49" i="5"/>
  <c r="E47" i="5"/>
  <c r="E46" i="5"/>
  <c r="E45" i="5"/>
  <c r="D176" i="6" l="1"/>
  <c r="F176" i="6"/>
  <c r="G58" i="6"/>
  <c r="G56" i="6" s="1"/>
  <c r="B6" i="6"/>
  <c r="F557" i="6"/>
  <c r="E68" i="5" l="1"/>
  <c r="F68" i="5" s="1"/>
  <c r="E67" i="5"/>
  <c r="F67" i="5" s="1"/>
  <c r="E65" i="5"/>
  <c r="E64" i="5"/>
  <c r="E63" i="5"/>
  <c r="E62" i="5"/>
  <c r="E61" i="5"/>
  <c r="E59" i="5"/>
  <c r="F560" i="6" l="1"/>
  <c r="F399" i="6"/>
  <c r="F402" i="6"/>
  <c r="F406" i="6"/>
  <c r="F411" i="6"/>
  <c r="F429" i="6"/>
  <c r="F439" i="6"/>
  <c r="F448" i="6"/>
  <c r="F453" i="6"/>
  <c r="F466" i="6"/>
  <c r="F474" i="6"/>
  <c r="F480" i="6"/>
  <c r="F485" i="6"/>
  <c r="F495" i="6"/>
  <c r="F541" i="6"/>
  <c r="F565" i="6"/>
  <c r="F564" i="6" s="1"/>
  <c r="F573" i="6"/>
  <c r="F576" i="6"/>
  <c r="F585" i="6"/>
  <c r="F588" i="6"/>
  <c r="F597" i="6"/>
  <c r="F387" i="6"/>
  <c r="F368" i="6"/>
  <c r="F360" i="6"/>
  <c r="F351" i="6"/>
  <c r="F344" i="6"/>
  <c r="F338" i="6"/>
  <c r="F329" i="6"/>
  <c r="F321" i="6"/>
  <c r="F318" i="6"/>
  <c r="F309" i="6"/>
  <c r="F307" i="6"/>
  <c r="F297" i="6"/>
  <c r="F278" i="6"/>
  <c r="F274" i="6"/>
  <c r="F266" i="6"/>
  <c r="F256" i="6"/>
  <c r="F249" i="6"/>
  <c r="F243" i="6"/>
  <c r="F238" i="6"/>
  <c r="F223" i="6"/>
  <c r="F228" i="6"/>
  <c r="F232" i="6"/>
  <c r="F218" i="6"/>
  <c r="F215" i="6"/>
  <c r="F206" i="6"/>
  <c r="F204" i="6"/>
  <c r="F202" i="6"/>
  <c r="F194" i="6"/>
  <c r="F114" i="6"/>
  <c r="F78" i="6"/>
  <c r="F72" i="6"/>
  <c r="F70" i="6"/>
  <c r="F64" i="6"/>
  <c r="F46" i="6"/>
  <c r="F43" i="6"/>
  <c r="F60" i="6"/>
  <c r="F56" i="6"/>
  <c r="W371" i="1"/>
  <c r="F492" i="6" l="1"/>
  <c r="F347" i="6"/>
  <c r="F367" i="6"/>
  <c r="F375" i="6"/>
  <c r="F175" i="6"/>
  <c r="F252" i="6"/>
  <c r="F273" i="6"/>
  <c r="F81" i="6"/>
  <c r="F282" i="6"/>
  <c r="F572" i="6"/>
  <c r="F42" i="6"/>
  <c r="F398" i="6"/>
  <c r="F548" i="6"/>
  <c r="E135" i="5"/>
  <c r="E140" i="5"/>
  <c r="E139" i="5"/>
  <c r="E138" i="5"/>
  <c r="E137" i="5"/>
  <c r="E142" i="5"/>
  <c r="E146" i="5"/>
  <c r="E145" i="5"/>
  <c r="E144" i="5"/>
  <c r="E155" i="5"/>
  <c r="E154" i="5"/>
  <c r="E153" i="5"/>
  <c r="E148" i="5"/>
  <c r="E150" i="5"/>
  <c r="E133" i="5"/>
  <c r="E132" i="5"/>
  <c r="E131" i="5"/>
  <c r="E128" i="5"/>
  <c r="E127" i="5"/>
  <c r="E124" i="5"/>
  <c r="E123" i="5"/>
  <c r="E122" i="5"/>
  <c r="E120" i="5"/>
  <c r="E119" i="5"/>
  <c r="E118" i="5"/>
  <c r="E117" i="5"/>
  <c r="E116" i="5"/>
  <c r="E113" i="5"/>
  <c r="E112" i="5"/>
  <c r="E111" i="5"/>
  <c r="E110" i="5"/>
  <c r="E109" i="5"/>
  <c r="E108" i="5"/>
  <c r="E107" i="5"/>
  <c r="E106" i="5"/>
  <c r="E104" i="5"/>
  <c r="E103" i="5"/>
  <c r="E101" i="5"/>
  <c r="E100" i="5"/>
  <c r="E99" i="5"/>
  <c r="E97" i="5"/>
  <c r="E96" i="5"/>
  <c r="E94" i="5"/>
  <c r="E93" i="5"/>
  <c r="E91" i="5"/>
  <c r="E90" i="5"/>
  <c r="E89" i="5"/>
  <c r="E88" i="5"/>
  <c r="E87" i="5"/>
  <c r="E86" i="5"/>
  <c r="E85" i="5"/>
  <c r="E84" i="5"/>
  <c r="E83" i="5"/>
  <c r="E82" i="5"/>
  <c r="E81" i="5"/>
  <c r="E79" i="5"/>
  <c r="E78" i="5"/>
  <c r="E77" i="5"/>
  <c r="E76" i="5"/>
  <c r="E75" i="5"/>
  <c r="E72" i="5"/>
  <c r="E71" i="5"/>
  <c r="F40" i="6" l="1"/>
  <c r="F281" i="6"/>
  <c r="F174" i="6"/>
  <c r="E419" i="4"/>
  <c r="E417" i="4"/>
  <c r="E416" i="4"/>
  <c r="E414" i="4"/>
  <c r="E413" i="4"/>
  <c r="E412" i="4"/>
  <c r="E411" i="4"/>
  <c r="E410" i="4"/>
  <c r="E409" i="4"/>
  <c r="E408" i="4"/>
  <c r="E407" i="4"/>
  <c r="E405" i="4"/>
  <c r="E404" i="4"/>
  <c r="E401" i="4"/>
  <c r="E400" i="4"/>
  <c r="E399" i="4"/>
  <c r="E398" i="4"/>
  <c r="E397" i="4"/>
  <c r="E396" i="4"/>
  <c r="E393" i="4"/>
  <c r="E392" i="4"/>
  <c r="E391" i="4"/>
  <c r="E377" i="4"/>
  <c r="E375" i="4"/>
  <c r="E376" i="4"/>
  <c r="E373" i="4"/>
  <c r="E372" i="4"/>
  <c r="E370" i="4"/>
  <c r="E369" i="4"/>
  <c r="E367" i="4"/>
  <c r="E366" i="4"/>
  <c r="E364" i="4"/>
  <c r="E363" i="4"/>
  <c r="E362" i="4"/>
  <c r="E360" i="4"/>
  <c r="E359" i="4"/>
  <c r="E358" i="4"/>
  <c r="E357" i="4"/>
  <c r="E356" i="4"/>
  <c r="E354" i="4"/>
  <c r="E353" i="4"/>
  <c r="E352" i="4"/>
  <c r="E350" i="4"/>
  <c r="E349" i="4"/>
  <c r="E348" i="4"/>
  <c r="E346" i="4"/>
  <c r="E345" i="4"/>
  <c r="E343" i="4"/>
  <c r="E341" i="4"/>
  <c r="E339" i="4"/>
  <c r="E338" i="4"/>
  <c r="E337" i="4"/>
  <c r="E336" i="4"/>
  <c r="E335" i="4"/>
  <c r="E334" i="4"/>
  <c r="E333" i="4"/>
  <c r="E332" i="4"/>
  <c r="E331" i="4"/>
  <c r="E330" i="4"/>
  <c r="E327" i="4"/>
  <c r="E326" i="4"/>
  <c r="E324" i="4"/>
  <c r="E321" i="4"/>
  <c r="E320" i="4"/>
  <c r="E319" i="4"/>
  <c r="E318" i="4"/>
  <c r="E317" i="4"/>
  <c r="E316" i="4"/>
  <c r="E314" i="4"/>
  <c r="E313" i="4"/>
  <c r="E312" i="4"/>
  <c r="E311" i="4"/>
  <c r="E309" i="4"/>
  <c r="E308" i="4"/>
  <c r="E307" i="4"/>
  <c r="E306" i="4"/>
  <c r="E305" i="4"/>
  <c r="E303" i="4"/>
  <c r="E302" i="4"/>
  <c r="E301" i="4"/>
  <c r="E300" i="4"/>
  <c r="E299" i="4"/>
  <c r="E298" i="4"/>
  <c r="E297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2" i="4"/>
  <c r="E281" i="4"/>
  <c r="E280" i="4"/>
  <c r="E279" i="4"/>
  <c r="E277" i="4"/>
  <c r="E276" i="4"/>
  <c r="E275" i="4"/>
  <c r="E274" i="4"/>
  <c r="E273" i="4"/>
  <c r="E272" i="4"/>
  <c r="E271" i="4"/>
  <c r="E270" i="4"/>
  <c r="E268" i="4"/>
  <c r="E267" i="4"/>
  <c r="E266" i="4"/>
  <c r="E265" i="4"/>
  <c r="E264" i="4"/>
  <c r="E263" i="4"/>
  <c r="E262" i="4"/>
  <c r="E261" i="4"/>
  <c r="E260" i="4"/>
  <c r="E256" i="4"/>
  <c r="E258" i="4"/>
  <c r="E257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0" i="4"/>
  <c r="E239" i="4"/>
  <c r="E238" i="4"/>
  <c r="E237" i="4"/>
  <c r="E235" i="4"/>
  <c r="E234" i="4"/>
  <c r="E233" i="4"/>
  <c r="E231" i="4"/>
  <c r="E230" i="4"/>
  <c r="E219" i="4"/>
  <c r="E218" i="4"/>
  <c r="E216" i="4"/>
  <c r="E215" i="4"/>
  <c r="E214" i="4"/>
  <c r="E213" i="4"/>
  <c r="E212" i="4"/>
  <c r="E211" i="4"/>
  <c r="E210" i="4"/>
  <c r="E208" i="4"/>
  <c r="E207" i="4"/>
  <c r="E206" i="4"/>
  <c r="E204" i="4"/>
  <c r="E203" i="4"/>
  <c r="E201" i="4"/>
  <c r="E200" i="4"/>
  <c r="E199" i="4"/>
  <c r="E196" i="4"/>
  <c r="E195" i="4"/>
  <c r="E194" i="4"/>
  <c r="E193" i="4"/>
  <c r="E192" i="4"/>
  <c r="E191" i="4"/>
  <c r="E189" i="4"/>
  <c r="E188" i="4"/>
  <c r="E187" i="4"/>
  <c r="E186" i="4"/>
  <c r="E184" i="4"/>
  <c r="E183" i="4"/>
  <c r="E182" i="4"/>
  <c r="E176" i="4"/>
  <c r="E175" i="4"/>
  <c r="E172" i="4"/>
  <c r="E171" i="4"/>
  <c r="E170" i="4"/>
  <c r="E169" i="4"/>
  <c r="E167" i="4"/>
  <c r="E166" i="4"/>
  <c r="E165" i="4"/>
  <c r="E164" i="4"/>
  <c r="E163" i="4"/>
  <c r="E162" i="4"/>
  <c r="E161" i="4"/>
  <c r="E160" i="4"/>
  <c r="E158" i="4"/>
  <c r="E157" i="4"/>
  <c r="E156" i="4"/>
  <c r="E154" i="4"/>
  <c r="E153" i="4"/>
  <c r="E152" i="4"/>
  <c r="E150" i="4"/>
  <c r="E149" i="4"/>
  <c r="E147" i="4"/>
  <c r="E146" i="4"/>
  <c r="E145" i="4"/>
  <c r="E144" i="4"/>
  <c r="E143" i="4"/>
  <c r="E142" i="4"/>
  <c r="E141" i="4"/>
  <c r="E140" i="4"/>
  <c r="E138" i="4"/>
  <c r="E136" i="4"/>
  <c r="E134" i="4"/>
  <c r="E133" i="4"/>
  <c r="E132" i="4"/>
  <c r="E131" i="4"/>
  <c r="E130" i="4"/>
  <c r="E129" i="4"/>
  <c r="E128" i="4"/>
  <c r="E126" i="4"/>
  <c r="E125" i="4"/>
  <c r="E123" i="4"/>
  <c r="E122" i="4"/>
  <c r="E120" i="4"/>
  <c r="E119" i="4"/>
  <c r="E118" i="4"/>
  <c r="E116" i="4"/>
  <c r="E115" i="4"/>
  <c r="E113" i="4"/>
  <c r="E110" i="4"/>
  <c r="E109" i="4"/>
  <c r="E107" i="4"/>
  <c r="E106" i="4"/>
  <c r="E105" i="4"/>
  <c r="E102" i="4"/>
  <c r="E101" i="4"/>
  <c r="E100" i="4"/>
  <c r="E99" i="4"/>
  <c r="E98" i="4"/>
  <c r="E97" i="4"/>
  <c r="E95" i="4"/>
  <c r="E94" i="4"/>
  <c r="E93" i="4"/>
  <c r="E92" i="4"/>
  <c r="E91" i="4"/>
  <c r="E89" i="4"/>
  <c r="E81" i="4"/>
  <c r="E78" i="4"/>
  <c r="E77" i="4"/>
  <c r="E76" i="4"/>
  <c r="E75" i="4"/>
  <c r="E74" i="4"/>
  <c r="E72" i="4"/>
  <c r="E71" i="4"/>
  <c r="E70" i="4"/>
  <c r="E69" i="4"/>
  <c r="E67" i="4"/>
  <c r="E66" i="4"/>
  <c r="E65" i="4"/>
  <c r="E64" i="4"/>
  <c r="E63" i="4"/>
  <c r="E61" i="4"/>
  <c r="E60" i="4"/>
  <c r="E59" i="4"/>
  <c r="E57" i="4"/>
  <c r="E56" i="4"/>
  <c r="E55" i="4"/>
  <c r="E54" i="4"/>
  <c r="E52" i="4"/>
  <c r="E51" i="4"/>
  <c r="E50" i="4"/>
  <c r="E49" i="4"/>
  <c r="E47" i="4"/>
  <c r="E46" i="4"/>
  <c r="E44" i="4"/>
  <c r="E43" i="4"/>
  <c r="E42" i="4"/>
  <c r="E41" i="4"/>
  <c r="E40" i="4"/>
  <c r="E39" i="4"/>
  <c r="E38" i="4"/>
  <c r="E37" i="4"/>
  <c r="E35" i="4"/>
  <c r="E33" i="4"/>
  <c r="E31" i="4"/>
  <c r="E30" i="4"/>
  <c r="E29" i="4"/>
  <c r="E28" i="4"/>
  <c r="E27" i="4"/>
  <c r="E26" i="4"/>
  <c r="E25" i="4"/>
  <c r="E23" i="4"/>
  <c r="E22" i="4"/>
  <c r="E20" i="4"/>
  <c r="E19" i="4"/>
  <c r="E18" i="4"/>
  <c r="E16" i="4"/>
  <c r="E15" i="4"/>
  <c r="E14" i="4"/>
  <c r="E13" i="4"/>
  <c r="E11" i="4"/>
  <c r="E9" i="4"/>
  <c r="E8" i="4"/>
  <c r="U371" i="1"/>
  <c r="G371" i="1"/>
  <c r="G375" i="1" s="1"/>
  <c r="H371" i="1"/>
  <c r="H375" i="1" s="1"/>
  <c r="J371" i="1"/>
  <c r="J375" i="1" s="1"/>
  <c r="N371" i="1"/>
  <c r="N375" i="1" s="1"/>
  <c r="P371" i="1"/>
  <c r="R371" i="1"/>
  <c r="F173" i="6" l="1"/>
  <c r="F11" i="6"/>
  <c r="F8" i="4"/>
  <c r="I178" i="6" s="1"/>
  <c r="F9" i="4"/>
  <c r="I179" i="6" s="1"/>
  <c r="F13" i="4"/>
  <c r="I183" i="6" s="1"/>
  <c r="F14" i="4"/>
  <c r="I184" i="6" s="1"/>
  <c r="F16" i="4"/>
  <c r="F15" i="4"/>
  <c r="I185" i="6" s="1"/>
  <c r="F391" i="4"/>
  <c r="F390" i="4" s="1"/>
  <c r="I560" i="6" s="1"/>
  <c r="P375" i="1"/>
  <c r="W373" i="1"/>
  <c r="W375" i="1" s="1"/>
  <c r="C608" i="6"/>
  <c r="A608" i="6"/>
  <c r="C607" i="6"/>
  <c r="A607" i="6"/>
  <c r="C606" i="6"/>
  <c r="A606" i="6"/>
  <c r="C605" i="6"/>
  <c r="A605" i="6"/>
  <c r="C604" i="6"/>
  <c r="A604" i="6"/>
  <c r="C603" i="6"/>
  <c r="A603" i="6"/>
  <c r="C602" i="6"/>
  <c r="A602" i="6"/>
  <c r="C601" i="6"/>
  <c r="A601" i="6"/>
  <c r="C600" i="6"/>
  <c r="A600" i="6"/>
  <c r="C599" i="6"/>
  <c r="A599" i="6"/>
  <c r="C598" i="6"/>
  <c r="A598" i="6"/>
  <c r="C597" i="6"/>
  <c r="A597" i="6"/>
  <c r="C596" i="6"/>
  <c r="A596" i="6"/>
  <c r="C595" i="6"/>
  <c r="A595" i="6"/>
  <c r="C594" i="6"/>
  <c r="A594" i="6"/>
  <c r="C593" i="6"/>
  <c r="A593" i="6"/>
  <c r="C592" i="6"/>
  <c r="A592" i="6"/>
  <c r="C591" i="6"/>
  <c r="A591" i="6"/>
  <c r="C590" i="6"/>
  <c r="A590" i="6"/>
  <c r="C589" i="6"/>
  <c r="A589" i="6"/>
  <c r="C588" i="6"/>
  <c r="A588" i="6"/>
  <c r="C587" i="6"/>
  <c r="A587" i="6"/>
  <c r="C586" i="6"/>
  <c r="A586" i="6"/>
  <c r="C585" i="6"/>
  <c r="A585" i="6"/>
  <c r="C584" i="6"/>
  <c r="A584" i="6"/>
  <c r="C583" i="6"/>
  <c r="A583" i="6"/>
  <c r="C582" i="6"/>
  <c r="A582" i="6"/>
  <c r="C581" i="6"/>
  <c r="A581" i="6"/>
  <c r="C580" i="6"/>
  <c r="A580" i="6"/>
  <c r="C579" i="6"/>
  <c r="A579" i="6"/>
  <c r="C578" i="6"/>
  <c r="A578" i="6"/>
  <c r="C577" i="6"/>
  <c r="A577" i="6"/>
  <c r="C576" i="6"/>
  <c r="A576" i="6"/>
  <c r="C575" i="6"/>
  <c r="A575" i="6"/>
  <c r="C574" i="6"/>
  <c r="A574" i="6"/>
  <c r="C573" i="6"/>
  <c r="A573" i="6"/>
  <c r="C572" i="6"/>
  <c r="A572" i="6"/>
  <c r="C571" i="6"/>
  <c r="A571" i="6"/>
  <c r="C570" i="6"/>
  <c r="A570" i="6"/>
  <c r="C569" i="6"/>
  <c r="A569" i="6"/>
  <c r="C568" i="6"/>
  <c r="A568" i="6"/>
  <c r="C567" i="6"/>
  <c r="A567" i="6"/>
  <c r="C566" i="6"/>
  <c r="A566" i="6"/>
  <c r="C565" i="6"/>
  <c r="A565" i="6"/>
  <c r="C564" i="6"/>
  <c r="A564" i="6"/>
  <c r="C563" i="6"/>
  <c r="A563" i="6"/>
  <c r="C562" i="6"/>
  <c r="A562" i="6"/>
  <c r="C561" i="6"/>
  <c r="A561" i="6"/>
  <c r="C560" i="6"/>
  <c r="A560" i="6"/>
  <c r="C559" i="6"/>
  <c r="A559" i="6"/>
  <c r="C558" i="6"/>
  <c r="A558" i="6"/>
  <c r="C557" i="6"/>
  <c r="A557" i="6"/>
  <c r="C556" i="6"/>
  <c r="A556" i="6"/>
  <c r="C555" i="6"/>
  <c r="A555" i="6"/>
  <c r="C554" i="6"/>
  <c r="A554" i="6"/>
  <c r="C553" i="6"/>
  <c r="A553" i="6"/>
  <c r="C552" i="6"/>
  <c r="A552" i="6"/>
  <c r="C551" i="6"/>
  <c r="A551" i="6"/>
  <c r="C550" i="6"/>
  <c r="A550" i="6"/>
  <c r="C549" i="6"/>
  <c r="A549" i="6"/>
  <c r="C548" i="6"/>
  <c r="A548" i="6"/>
  <c r="C547" i="6"/>
  <c r="A547" i="6"/>
  <c r="C546" i="6"/>
  <c r="A546" i="6"/>
  <c r="C545" i="6"/>
  <c r="A545" i="6"/>
  <c r="C544" i="6"/>
  <c r="A544" i="6"/>
  <c r="C543" i="6"/>
  <c r="A543" i="6"/>
  <c r="C542" i="6"/>
  <c r="A542" i="6"/>
  <c r="C541" i="6"/>
  <c r="A541" i="6"/>
  <c r="C540" i="6"/>
  <c r="A540" i="6"/>
  <c r="C539" i="6"/>
  <c r="A539" i="6"/>
  <c r="C538" i="6"/>
  <c r="A538" i="6"/>
  <c r="C537" i="6"/>
  <c r="A537" i="6"/>
  <c r="C536" i="6"/>
  <c r="A536" i="6"/>
  <c r="C535" i="6"/>
  <c r="A535" i="6"/>
  <c r="C534" i="6"/>
  <c r="A534" i="6"/>
  <c r="C533" i="6"/>
  <c r="A533" i="6"/>
  <c r="C532" i="6"/>
  <c r="A532" i="6"/>
  <c r="C531" i="6"/>
  <c r="A531" i="6"/>
  <c r="C530" i="6"/>
  <c r="A530" i="6"/>
  <c r="C529" i="6"/>
  <c r="A529" i="6"/>
  <c r="C528" i="6"/>
  <c r="A528" i="6"/>
  <c r="C527" i="6"/>
  <c r="A527" i="6"/>
  <c r="C526" i="6"/>
  <c r="A526" i="6"/>
  <c r="C525" i="6"/>
  <c r="A525" i="6"/>
  <c r="C524" i="6"/>
  <c r="A524" i="6"/>
  <c r="C523" i="6"/>
  <c r="A523" i="6"/>
  <c r="C522" i="6"/>
  <c r="A522" i="6"/>
  <c r="C521" i="6"/>
  <c r="A521" i="6"/>
  <c r="C520" i="6"/>
  <c r="A520" i="6"/>
  <c r="C519" i="6"/>
  <c r="A519" i="6"/>
  <c r="C518" i="6"/>
  <c r="A518" i="6"/>
  <c r="C517" i="6"/>
  <c r="A517" i="6"/>
  <c r="C516" i="6"/>
  <c r="A516" i="6"/>
  <c r="C515" i="6"/>
  <c r="A515" i="6"/>
  <c r="C514" i="6"/>
  <c r="A514" i="6"/>
  <c r="C513" i="6"/>
  <c r="A513" i="6"/>
  <c r="C512" i="6"/>
  <c r="A512" i="6"/>
  <c r="C511" i="6"/>
  <c r="A511" i="6"/>
  <c r="C510" i="6"/>
  <c r="A510" i="6"/>
  <c r="C509" i="6"/>
  <c r="A509" i="6"/>
  <c r="C508" i="6"/>
  <c r="A508" i="6"/>
  <c r="C507" i="6"/>
  <c r="A507" i="6"/>
  <c r="C506" i="6"/>
  <c r="A506" i="6"/>
  <c r="C505" i="6"/>
  <c r="A505" i="6"/>
  <c r="C504" i="6"/>
  <c r="A504" i="6"/>
  <c r="C503" i="6"/>
  <c r="A503" i="6"/>
  <c r="C502" i="6"/>
  <c r="A502" i="6"/>
  <c r="C501" i="6"/>
  <c r="A501" i="6"/>
  <c r="C500" i="6"/>
  <c r="A500" i="6"/>
  <c r="C499" i="6"/>
  <c r="A499" i="6"/>
  <c r="C498" i="6"/>
  <c r="A498" i="6"/>
  <c r="C497" i="6"/>
  <c r="A497" i="6"/>
  <c r="C496" i="6"/>
  <c r="A496" i="6"/>
  <c r="C495" i="6"/>
  <c r="A495" i="6"/>
  <c r="C494" i="6"/>
  <c r="A494" i="6"/>
  <c r="C493" i="6"/>
  <c r="A493" i="6"/>
  <c r="C492" i="6"/>
  <c r="A492" i="6"/>
  <c r="C491" i="6"/>
  <c r="A491" i="6"/>
  <c r="C490" i="6"/>
  <c r="A490" i="6"/>
  <c r="C489" i="6"/>
  <c r="A489" i="6"/>
  <c r="C488" i="6"/>
  <c r="A488" i="6"/>
  <c r="C487" i="6"/>
  <c r="A487" i="6"/>
  <c r="C486" i="6"/>
  <c r="A486" i="6"/>
  <c r="C485" i="6"/>
  <c r="A485" i="6"/>
  <c r="C484" i="6"/>
  <c r="A484" i="6"/>
  <c r="C483" i="6"/>
  <c r="A483" i="6"/>
  <c r="C482" i="6"/>
  <c r="A482" i="6"/>
  <c r="C481" i="6"/>
  <c r="A481" i="6"/>
  <c r="C480" i="6"/>
  <c r="A480" i="6"/>
  <c r="C479" i="6"/>
  <c r="A479" i="6"/>
  <c r="C478" i="6"/>
  <c r="A478" i="6"/>
  <c r="C477" i="6"/>
  <c r="A477" i="6"/>
  <c r="C476" i="6"/>
  <c r="A476" i="6"/>
  <c r="C475" i="6"/>
  <c r="A475" i="6"/>
  <c r="C474" i="6"/>
  <c r="A474" i="6"/>
  <c r="C473" i="6"/>
  <c r="A473" i="6"/>
  <c r="C472" i="6"/>
  <c r="A472" i="6"/>
  <c r="C471" i="6"/>
  <c r="A471" i="6"/>
  <c r="C470" i="6"/>
  <c r="A470" i="6"/>
  <c r="C469" i="6"/>
  <c r="A469" i="6"/>
  <c r="C468" i="6"/>
  <c r="A468" i="6"/>
  <c r="C467" i="6"/>
  <c r="A467" i="6"/>
  <c r="C466" i="6"/>
  <c r="A466" i="6"/>
  <c r="C465" i="6"/>
  <c r="A465" i="6"/>
  <c r="C464" i="6"/>
  <c r="A464" i="6"/>
  <c r="C463" i="6"/>
  <c r="A463" i="6"/>
  <c r="C462" i="6"/>
  <c r="A462" i="6"/>
  <c r="C461" i="6"/>
  <c r="A461" i="6"/>
  <c r="C460" i="6"/>
  <c r="A460" i="6"/>
  <c r="C459" i="6"/>
  <c r="A459" i="6"/>
  <c r="C458" i="6"/>
  <c r="A458" i="6"/>
  <c r="C457" i="6"/>
  <c r="A457" i="6"/>
  <c r="C456" i="6"/>
  <c r="A456" i="6"/>
  <c r="C455" i="6"/>
  <c r="A455" i="6"/>
  <c r="C454" i="6"/>
  <c r="A454" i="6"/>
  <c r="C453" i="6"/>
  <c r="A453" i="6"/>
  <c r="C452" i="6"/>
  <c r="A452" i="6"/>
  <c r="C451" i="6"/>
  <c r="A451" i="6"/>
  <c r="C450" i="6"/>
  <c r="A450" i="6"/>
  <c r="C449" i="6"/>
  <c r="A449" i="6"/>
  <c r="C448" i="6"/>
  <c r="A448" i="6"/>
  <c r="C447" i="6"/>
  <c r="A447" i="6"/>
  <c r="C446" i="6"/>
  <c r="A446" i="6"/>
  <c r="C445" i="6"/>
  <c r="A445" i="6"/>
  <c r="C444" i="6"/>
  <c r="A444" i="6"/>
  <c r="C443" i="6"/>
  <c r="A443" i="6"/>
  <c r="C442" i="6"/>
  <c r="A442" i="6"/>
  <c r="C441" i="6"/>
  <c r="A441" i="6"/>
  <c r="C440" i="6"/>
  <c r="A440" i="6"/>
  <c r="C439" i="6"/>
  <c r="A439" i="6"/>
  <c r="C438" i="6"/>
  <c r="A438" i="6"/>
  <c r="C437" i="6"/>
  <c r="A437" i="6"/>
  <c r="C436" i="6"/>
  <c r="A436" i="6"/>
  <c r="C435" i="6"/>
  <c r="A435" i="6"/>
  <c r="C434" i="6"/>
  <c r="A434" i="6"/>
  <c r="C433" i="6"/>
  <c r="A433" i="6"/>
  <c r="C432" i="6"/>
  <c r="A432" i="6"/>
  <c r="C431" i="6"/>
  <c r="A431" i="6"/>
  <c r="C430" i="6"/>
  <c r="A430" i="6"/>
  <c r="C429" i="6"/>
  <c r="A429" i="6"/>
  <c r="C428" i="6"/>
  <c r="A428" i="6"/>
  <c r="C427" i="6"/>
  <c r="A427" i="6"/>
  <c r="C426" i="6"/>
  <c r="A426" i="6"/>
  <c r="C425" i="6"/>
  <c r="A425" i="6"/>
  <c r="C424" i="6"/>
  <c r="A424" i="6"/>
  <c r="C423" i="6"/>
  <c r="A423" i="6"/>
  <c r="C422" i="6"/>
  <c r="A422" i="6"/>
  <c r="C421" i="6"/>
  <c r="A421" i="6"/>
  <c r="C420" i="6"/>
  <c r="A420" i="6"/>
  <c r="C419" i="6"/>
  <c r="A419" i="6"/>
  <c r="C418" i="6"/>
  <c r="A418" i="6"/>
  <c r="C417" i="6"/>
  <c r="A417" i="6"/>
  <c r="C416" i="6"/>
  <c r="A416" i="6"/>
  <c r="C415" i="6"/>
  <c r="A415" i="6"/>
  <c r="C414" i="6"/>
  <c r="A414" i="6"/>
  <c r="C413" i="6"/>
  <c r="A413" i="6"/>
  <c r="C412" i="6"/>
  <c r="A412" i="6"/>
  <c r="C411" i="6"/>
  <c r="A411" i="6"/>
  <c r="C410" i="6"/>
  <c r="A410" i="6"/>
  <c r="C409" i="6"/>
  <c r="A409" i="6"/>
  <c r="C408" i="6"/>
  <c r="A408" i="6"/>
  <c r="C407" i="6"/>
  <c r="A407" i="6"/>
  <c r="C406" i="6"/>
  <c r="A406" i="6"/>
  <c r="C405" i="6"/>
  <c r="A405" i="6"/>
  <c r="C404" i="6"/>
  <c r="A404" i="6"/>
  <c r="C403" i="6"/>
  <c r="A403" i="6"/>
  <c r="C402" i="6"/>
  <c r="A402" i="6"/>
  <c r="C401" i="6"/>
  <c r="A401" i="6"/>
  <c r="C400" i="6"/>
  <c r="A400" i="6"/>
  <c r="C399" i="6"/>
  <c r="A399" i="6"/>
  <c r="C398" i="6"/>
  <c r="A398" i="6"/>
  <c r="C397" i="6"/>
  <c r="A397" i="6"/>
  <c r="C396" i="6"/>
  <c r="A396" i="6"/>
  <c r="C395" i="6"/>
  <c r="A395" i="6"/>
  <c r="C394" i="6"/>
  <c r="A394" i="6"/>
  <c r="C393" i="6"/>
  <c r="A393" i="6"/>
  <c r="C392" i="6"/>
  <c r="A392" i="6"/>
  <c r="C391" i="6"/>
  <c r="A391" i="6"/>
  <c r="C390" i="6"/>
  <c r="A390" i="6"/>
  <c r="C389" i="6"/>
  <c r="A389" i="6"/>
  <c r="C388" i="6"/>
  <c r="A388" i="6"/>
  <c r="C387" i="6"/>
  <c r="A387" i="6"/>
  <c r="C386" i="6"/>
  <c r="A386" i="6"/>
  <c r="C385" i="6"/>
  <c r="A385" i="6"/>
  <c r="C384" i="6"/>
  <c r="A384" i="6"/>
  <c r="C383" i="6"/>
  <c r="A383" i="6"/>
  <c r="C382" i="6"/>
  <c r="A382" i="6"/>
  <c r="C381" i="6"/>
  <c r="A381" i="6"/>
  <c r="C380" i="6"/>
  <c r="A380" i="6"/>
  <c r="C379" i="6"/>
  <c r="A379" i="6"/>
  <c r="C378" i="6"/>
  <c r="A378" i="6"/>
  <c r="C377" i="6"/>
  <c r="A377" i="6"/>
  <c r="C376" i="6"/>
  <c r="A376" i="6"/>
  <c r="C375" i="6"/>
  <c r="A375" i="6"/>
  <c r="C374" i="6"/>
  <c r="A374" i="6"/>
  <c r="C373" i="6"/>
  <c r="A373" i="6"/>
  <c r="C372" i="6"/>
  <c r="A372" i="6"/>
  <c r="C371" i="6"/>
  <c r="A371" i="6"/>
  <c r="C370" i="6"/>
  <c r="A370" i="6"/>
  <c r="C369" i="6"/>
  <c r="A369" i="6"/>
  <c r="C368" i="6"/>
  <c r="A368" i="6"/>
  <c r="C367" i="6"/>
  <c r="A367" i="6"/>
  <c r="C366" i="6"/>
  <c r="A366" i="6"/>
  <c r="C365" i="6"/>
  <c r="A365" i="6"/>
  <c r="C364" i="6"/>
  <c r="A364" i="6"/>
  <c r="C363" i="6"/>
  <c r="A363" i="6"/>
  <c r="C362" i="6"/>
  <c r="A362" i="6"/>
  <c r="C361" i="6"/>
  <c r="A361" i="6"/>
  <c r="C360" i="6"/>
  <c r="A360" i="6"/>
  <c r="C359" i="6"/>
  <c r="A359" i="6"/>
  <c r="C358" i="6"/>
  <c r="A358" i="6"/>
  <c r="C357" i="6"/>
  <c r="A357" i="6"/>
  <c r="C356" i="6"/>
  <c r="A356" i="6"/>
  <c r="C355" i="6"/>
  <c r="A355" i="6"/>
  <c r="C354" i="6"/>
  <c r="A354" i="6"/>
  <c r="C353" i="6"/>
  <c r="A353" i="6"/>
  <c r="C352" i="6"/>
  <c r="A352" i="6"/>
  <c r="C351" i="6"/>
  <c r="A351" i="6"/>
  <c r="C350" i="6"/>
  <c r="A350" i="6"/>
  <c r="C349" i="6"/>
  <c r="A349" i="6"/>
  <c r="C348" i="6"/>
  <c r="A348" i="6"/>
  <c r="C347" i="6"/>
  <c r="A347" i="6"/>
  <c r="C346" i="6"/>
  <c r="A346" i="6"/>
  <c r="C345" i="6"/>
  <c r="A345" i="6"/>
  <c r="C344" i="6"/>
  <c r="A344" i="6"/>
  <c r="C343" i="6"/>
  <c r="A343" i="6"/>
  <c r="C342" i="6"/>
  <c r="A342" i="6"/>
  <c r="C341" i="6"/>
  <c r="A341" i="6"/>
  <c r="C340" i="6"/>
  <c r="A340" i="6"/>
  <c r="C339" i="6"/>
  <c r="A339" i="6"/>
  <c r="C338" i="6"/>
  <c r="A338" i="6"/>
  <c r="C337" i="6"/>
  <c r="A337" i="6"/>
  <c r="C336" i="6"/>
  <c r="A336" i="6"/>
  <c r="C335" i="6"/>
  <c r="A335" i="6"/>
  <c r="C334" i="6"/>
  <c r="A334" i="6"/>
  <c r="C333" i="6"/>
  <c r="A333" i="6"/>
  <c r="C332" i="6"/>
  <c r="A332" i="6"/>
  <c r="C331" i="6"/>
  <c r="A331" i="6"/>
  <c r="C330" i="6"/>
  <c r="A330" i="6"/>
  <c r="C329" i="6"/>
  <c r="A329" i="6"/>
  <c r="C328" i="6"/>
  <c r="A328" i="6"/>
  <c r="C327" i="6"/>
  <c r="A327" i="6"/>
  <c r="C326" i="6"/>
  <c r="A326" i="6"/>
  <c r="C325" i="6"/>
  <c r="A325" i="6"/>
  <c r="C324" i="6"/>
  <c r="A324" i="6"/>
  <c r="C323" i="6"/>
  <c r="A323" i="6"/>
  <c r="C322" i="6"/>
  <c r="A322" i="6"/>
  <c r="C321" i="6"/>
  <c r="A321" i="6"/>
  <c r="C320" i="6"/>
  <c r="A320" i="6"/>
  <c r="C319" i="6"/>
  <c r="A319" i="6"/>
  <c r="C318" i="6"/>
  <c r="A318" i="6"/>
  <c r="C317" i="6"/>
  <c r="A317" i="6"/>
  <c r="C316" i="6"/>
  <c r="A316" i="6"/>
  <c r="C315" i="6"/>
  <c r="A315" i="6"/>
  <c r="C314" i="6"/>
  <c r="A314" i="6"/>
  <c r="C313" i="6"/>
  <c r="A313" i="6"/>
  <c r="C312" i="6"/>
  <c r="A312" i="6"/>
  <c r="C311" i="6"/>
  <c r="A311" i="6"/>
  <c r="C310" i="6"/>
  <c r="A310" i="6"/>
  <c r="C309" i="6"/>
  <c r="A309" i="6"/>
  <c r="C308" i="6"/>
  <c r="A308" i="6"/>
  <c r="C307" i="6"/>
  <c r="A307" i="6"/>
  <c r="C306" i="6"/>
  <c r="A306" i="6"/>
  <c r="C305" i="6"/>
  <c r="A305" i="6"/>
  <c r="C304" i="6"/>
  <c r="A304" i="6"/>
  <c r="C303" i="6"/>
  <c r="A303" i="6"/>
  <c r="C302" i="6"/>
  <c r="A302" i="6"/>
  <c r="C301" i="6"/>
  <c r="A301" i="6"/>
  <c r="C300" i="6"/>
  <c r="A300" i="6"/>
  <c r="C299" i="6"/>
  <c r="A299" i="6"/>
  <c r="C298" i="6"/>
  <c r="A298" i="6"/>
  <c r="C297" i="6"/>
  <c r="A297" i="6"/>
  <c r="C296" i="6"/>
  <c r="A296" i="6"/>
  <c r="C295" i="6"/>
  <c r="A295" i="6"/>
  <c r="C294" i="6"/>
  <c r="A294" i="6"/>
  <c r="C293" i="6"/>
  <c r="A293" i="6"/>
  <c r="C292" i="6"/>
  <c r="A292" i="6"/>
  <c r="C291" i="6"/>
  <c r="A291" i="6"/>
  <c r="C290" i="6"/>
  <c r="A290" i="6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I608" i="6"/>
  <c r="G608" i="6"/>
  <c r="E608" i="6"/>
  <c r="D608" i="6"/>
  <c r="E607" i="6"/>
  <c r="D607" i="6"/>
  <c r="I606" i="6"/>
  <c r="E606" i="6"/>
  <c r="D606" i="6"/>
  <c r="I605" i="6"/>
  <c r="E605" i="6"/>
  <c r="D605" i="6"/>
  <c r="I603" i="6"/>
  <c r="E603" i="6"/>
  <c r="D603" i="6"/>
  <c r="I602" i="6"/>
  <c r="E602" i="6"/>
  <c r="D602" i="6"/>
  <c r="I600" i="6"/>
  <c r="E600" i="6"/>
  <c r="D600" i="6"/>
  <c r="I599" i="6"/>
  <c r="E599" i="6"/>
  <c r="D599" i="6"/>
  <c r="I596" i="6"/>
  <c r="E596" i="6"/>
  <c r="D596" i="6"/>
  <c r="I595" i="6"/>
  <c r="E595" i="6"/>
  <c r="D595" i="6"/>
  <c r="I594" i="6"/>
  <c r="E594" i="6"/>
  <c r="D594" i="6"/>
  <c r="I593" i="6"/>
  <c r="E593" i="6"/>
  <c r="D593" i="6"/>
  <c r="I592" i="6"/>
  <c r="E592" i="6"/>
  <c r="D592" i="6"/>
  <c r="I589" i="6"/>
  <c r="E589" i="6"/>
  <c r="D589" i="6"/>
  <c r="I587" i="6"/>
  <c r="E587" i="6"/>
  <c r="D587" i="6"/>
  <c r="I586" i="6"/>
  <c r="E586" i="6"/>
  <c r="D586" i="6"/>
  <c r="I584" i="6"/>
  <c r="E584" i="6"/>
  <c r="D584" i="6"/>
  <c r="I583" i="6"/>
  <c r="E583" i="6"/>
  <c r="D583" i="6"/>
  <c r="I582" i="6"/>
  <c r="E582" i="6"/>
  <c r="D582" i="6"/>
  <c r="I581" i="6"/>
  <c r="E581" i="6"/>
  <c r="D581" i="6"/>
  <c r="I580" i="6"/>
  <c r="E580" i="6"/>
  <c r="D580" i="6"/>
  <c r="I579" i="6"/>
  <c r="E579" i="6"/>
  <c r="D579" i="6"/>
  <c r="I578" i="6"/>
  <c r="E578" i="6"/>
  <c r="D578" i="6"/>
  <c r="I577" i="6"/>
  <c r="E577" i="6"/>
  <c r="D577" i="6"/>
  <c r="I575" i="6"/>
  <c r="E575" i="6"/>
  <c r="D575" i="6"/>
  <c r="I574" i="6"/>
  <c r="E574" i="6"/>
  <c r="D574" i="6"/>
  <c r="I571" i="6"/>
  <c r="E571" i="6"/>
  <c r="D571" i="6"/>
  <c r="I570" i="6"/>
  <c r="E570" i="6"/>
  <c r="D570" i="6"/>
  <c r="I569" i="6"/>
  <c r="E569" i="6"/>
  <c r="D569" i="6"/>
  <c r="I568" i="6"/>
  <c r="E568" i="6"/>
  <c r="D568" i="6"/>
  <c r="I567" i="6"/>
  <c r="E567" i="6"/>
  <c r="D567" i="6"/>
  <c r="I566" i="6"/>
  <c r="E566" i="6"/>
  <c r="D566" i="6"/>
  <c r="I563" i="6"/>
  <c r="E563" i="6"/>
  <c r="D563" i="6"/>
  <c r="I562" i="6"/>
  <c r="E562" i="6"/>
  <c r="D562" i="6"/>
  <c r="E561" i="6"/>
  <c r="D561" i="6"/>
  <c r="E559" i="6"/>
  <c r="D559" i="6"/>
  <c r="E558" i="6"/>
  <c r="D558" i="6"/>
  <c r="E556" i="6"/>
  <c r="D556" i="6"/>
  <c r="E555" i="6"/>
  <c r="D555" i="6"/>
  <c r="E554" i="6"/>
  <c r="D554" i="6"/>
  <c r="E552" i="6"/>
  <c r="D552" i="6"/>
  <c r="E551" i="6"/>
  <c r="D551" i="6"/>
  <c r="E550" i="6"/>
  <c r="D550" i="6"/>
  <c r="E549" i="6"/>
  <c r="D549" i="6"/>
  <c r="I547" i="6"/>
  <c r="E547" i="6"/>
  <c r="D547" i="6"/>
  <c r="E546" i="6"/>
  <c r="D546" i="6"/>
  <c r="E545" i="6"/>
  <c r="D545" i="6"/>
  <c r="E543" i="6"/>
  <c r="D543" i="6"/>
  <c r="E542" i="6"/>
  <c r="D542" i="6"/>
  <c r="I540" i="6"/>
  <c r="E540" i="6"/>
  <c r="D540" i="6"/>
  <c r="I539" i="6"/>
  <c r="E539" i="6"/>
  <c r="D539" i="6"/>
  <c r="I537" i="6"/>
  <c r="E537" i="6"/>
  <c r="D537" i="6"/>
  <c r="I536" i="6"/>
  <c r="E536" i="6"/>
  <c r="D536" i="6"/>
  <c r="I534" i="6"/>
  <c r="E534" i="6"/>
  <c r="D534" i="6"/>
  <c r="I533" i="6"/>
  <c r="E533" i="6"/>
  <c r="D533" i="6"/>
  <c r="I532" i="6"/>
  <c r="E532" i="6"/>
  <c r="D532" i="6"/>
  <c r="I530" i="6"/>
  <c r="E530" i="6"/>
  <c r="D530" i="6"/>
  <c r="I529" i="6"/>
  <c r="E529" i="6"/>
  <c r="D529" i="6"/>
  <c r="I528" i="6"/>
  <c r="E528" i="6"/>
  <c r="D528" i="6"/>
  <c r="I527" i="6"/>
  <c r="E527" i="6"/>
  <c r="D527" i="6"/>
  <c r="I526" i="6"/>
  <c r="E526" i="6"/>
  <c r="D526" i="6"/>
  <c r="I524" i="6"/>
  <c r="E524" i="6"/>
  <c r="D524" i="6"/>
  <c r="I523" i="6"/>
  <c r="E523" i="6"/>
  <c r="D523" i="6"/>
  <c r="I522" i="6"/>
  <c r="E522" i="6"/>
  <c r="D522" i="6"/>
  <c r="I520" i="6"/>
  <c r="E520" i="6"/>
  <c r="D520" i="6"/>
  <c r="I519" i="6"/>
  <c r="E519" i="6"/>
  <c r="D519" i="6"/>
  <c r="I518" i="6"/>
  <c r="E518" i="6"/>
  <c r="D518" i="6"/>
  <c r="I516" i="6"/>
  <c r="E516" i="6"/>
  <c r="D516" i="6"/>
  <c r="I515" i="6"/>
  <c r="E515" i="6"/>
  <c r="D515" i="6"/>
  <c r="I513" i="6"/>
  <c r="E513" i="6"/>
  <c r="D513" i="6"/>
  <c r="I511" i="6"/>
  <c r="E511" i="6"/>
  <c r="D511" i="6"/>
  <c r="I509" i="6"/>
  <c r="E509" i="6"/>
  <c r="D509" i="6"/>
  <c r="I508" i="6"/>
  <c r="E508" i="6"/>
  <c r="D508" i="6"/>
  <c r="I507" i="6"/>
  <c r="E507" i="6"/>
  <c r="D507" i="6"/>
  <c r="I506" i="6"/>
  <c r="E506" i="6"/>
  <c r="D506" i="6"/>
  <c r="I505" i="6"/>
  <c r="E505" i="6"/>
  <c r="D505" i="6"/>
  <c r="I504" i="6"/>
  <c r="E504" i="6"/>
  <c r="D504" i="6"/>
  <c r="I503" i="6"/>
  <c r="E503" i="6"/>
  <c r="D503" i="6"/>
  <c r="I502" i="6"/>
  <c r="E502" i="6"/>
  <c r="D502" i="6"/>
  <c r="I501" i="6"/>
  <c r="E501" i="6"/>
  <c r="D501" i="6"/>
  <c r="I500" i="6"/>
  <c r="E500" i="6"/>
  <c r="D500" i="6"/>
  <c r="E497" i="6"/>
  <c r="D497" i="6"/>
  <c r="E496" i="6"/>
  <c r="D496" i="6"/>
  <c r="E494" i="6"/>
  <c r="D494" i="6"/>
  <c r="E490" i="6"/>
  <c r="D490" i="6"/>
  <c r="E489" i="6"/>
  <c r="D489" i="6"/>
  <c r="E488" i="6"/>
  <c r="D488" i="6"/>
  <c r="E487" i="6"/>
  <c r="D487" i="6"/>
  <c r="E486" i="6"/>
  <c r="D486" i="6"/>
  <c r="E484" i="6"/>
  <c r="D484" i="6"/>
  <c r="E483" i="6"/>
  <c r="D483" i="6"/>
  <c r="E482" i="6"/>
  <c r="D482" i="6"/>
  <c r="E481" i="6"/>
  <c r="D481" i="6"/>
  <c r="E479" i="6"/>
  <c r="D479" i="6"/>
  <c r="E478" i="6"/>
  <c r="D478" i="6"/>
  <c r="E477" i="6"/>
  <c r="D477" i="6"/>
  <c r="E476" i="6"/>
  <c r="D476" i="6"/>
  <c r="E475" i="6"/>
  <c r="D475" i="6"/>
  <c r="E473" i="6"/>
  <c r="D473" i="6"/>
  <c r="E472" i="6"/>
  <c r="D472" i="6"/>
  <c r="E471" i="6"/>
  <c r="D471" i="6"/>
  <c r="E470" i="6"/>
  <c r="D470" i="6"/>
  <c r="E469" i="6"/>
  <c r="D469" i="6"/>
  <c r="E468" i="6"/>
  <c r="D468" i="6"/>
  <c r="E467" i="6"/>
  <c r="D467" i="6"/>
  <c r="E465" i="6"/>
  <c r="D465" i="6"/>
  <c r="E464" i="6"/>
  <c r="D464" i="6"/>
  <c r="E463" i="6"/>
  <c r="D463" i="6"/>
  <c r="E462" i="6"/>
  <c r="D462" i="6"/>
  <c r="E461" i="6"/>
  <c r="D461" i="6"/>
  <c r="E460" i="6"/>
  <c r="D460" i="6"/>
  <c r="E459" i="6"/>
  <c r="D459" i="6"/>
  <c r="E458" i="6"/>
  <c r="D458" i="6"/>
  <c r="E457" i="6"/>
  <c r="D457" i="6"/>
  <c r="E456" i="6"/>
  <c r="D456" i="6"/>
  <c r="E455" i="6"/>
  <c r="D455" i="6"/>
  <c r="E454" i="6"/>
  <c r="D454" i="6"/>
  <c r="E452" i="6"/>
  <c r="D452" i="6"/>
  <c r="E451" i="6"/>
  <c r="D451" i="6"/>
  <c r="E450" i="6"/>
  <c r="D450" i="6"/>
  <c r="E449" i="6"/>
  <c r="D449" i="6"/>
  <c r="E447" i="6"/>
  <c r="D447" i="6"/>
  <c r="E446" i="6"/>
  <c r="D446" i="6"/>
  <c r="E445" i="6"/>
  <c r="D445" i="6"/>
  <c r="E444" i="6"/>
  <c r="D444" i="6"/>
  <c r="E443" i="6"/>
  <c r="D443" i="6"/>
  <c r="E442" i="6"/>
  <c r="D442" i="6"/>
  <c r="E441" i="6"/>
  <c r="D441" i="6"/>
  <c r="E440" i="6"/>
  <c r="D440" i="6"/>
  <c r="E438" i="6"/>
  <c r="D438" i="6"/>
  <c r="E437" i="6"/>
  <c r="D437" i="6"/>
  <c r="E436" i="6"/>
  <c r="D436" i="6"/>
  <c r="E435" i="6"/>
  <c r="D435" i="6"/>
  <c r="E434" i="6"/>
  <c r="D434" i="6"/>
  <c r="E433" i="6"/>
  <c r="D433" i="6"/>
  <c r="E432" i="6"/>
  <c r="D432" i="6"/>
  <c r="E431" i="6"/>
  <c r="D431" i="6"/>
  <c r="E430" i="6"/>
  <c r="D430" i="6"/>
  <c r="E428" i="6"/>
  <c r="D428" i="6"/>
  <c r="E427" i="6"/>
  <c r="D427" i="6"/>
  <c r="E426" i="6"/>
  <c r="D426" i="6"/>
  <c r="E425" i="6"/>
  <c r="D425" i="6"/>
  <c r="E424" i="6"/>
  <c r="D424" i="6"/>
  <c r="E423" i="6"/>
  <c r="D423" i="6"/>
  <c r="E422" i="6"/>
  <c r="D422" i="6"/>
  <c r="E421" i="6"/>
  <c r="D421" i="6"/>
  <c r="E420" i="6"/>
  <c r="D420" i="6"/>
  <c r="E419" i="6"/>
  <c r="D419" i="6"/>
  <c r="E418" i="6"/>
  <c r="D418" i="6"/>
  <c r="E417" i="6"/>
  <c r="D417" i="6"/>
  <c r="E416" i="6"/>
  <c r="D416" i="6"/>
  <c r="E415" i="6"/>
  <c r="D415" i="6"/>
  <c r="E414" i="6"/>
  <c r="D414" i="6"/>
  <c r="E413" i="6"/>
  <c r="D413" i="6"/>
  <c r="E412" i="6"/>
  <c r="D412" i="6"/>
  <c r="E410" i="6"/>
  <c r="D410" i="6"/>
  <c r="E409" i="6"/>
  <c r="D409" i="6"/>
  <c r="E408" i="6"/>
  <c r="D408" i="6"/>
  <c r="E407" i="6"/>
  <c r="D407" i="6"/>
  <c r="E405" i="6"/>
  <c r="D405" i="6"/>
  <c r="E404" i="6"/>
  <c r="D404" i="6"/>
  <c r="E403" i="6"/>
  <c r="D403" i="6"/>
  <c r="E401" i="6"/>
  <c r="D401" i="6"/>
  <c r="E400" i="6"/>
  <c r="D400" i="6"/>
  <c r="I397" i="6"/>
  <c r="E397" i="6"/>
  <c r="D397" i="6"/>
  <c r="I396" i="6"/>
  <c r="E396" i="6"/>
  <c r="D396" i="6"/>
  <c r="I395" i="6"/>
  <c r="E395" i="6"/>
  <c r="D395" i="6"/>
  <c r="I394" i="6"/>
  <c r="E394" i="6"/>
  <c r="D394" i="6"/>
  <c r="I392" i="6"/>
  <c r="E392" i="6"/>
  <c r="D392" i="6"/>
  <c r="E389" i="6"/>
  <c r="D389" i="6"/>
  <c r="E388" i="6"/>
  <c r="D388" i="6"/>
  <c r="I386" i="6"/>
  <c r="E386" i="6"/>
  <c r="D386" i="6"/>
  <c r="I385" i="6"/>
  <c r="E385" i="6"/>
  <c r="D385" i="6"/>
  <c r="I384" i="6"/>
  <c r="E384" i="6"/>
  <c r="D384" i="6"/>
  <c r="I383" i="6"/>
  <c r="E383" i="6"/>
  <c r="D383" i="6"/>
  <c r="I382" i="6"/>
  <c r="E382" i="6"/>
  <c r="D382" i="6"/>
  <c r="I381" i="6"/>
  <c r="E381" i="6"/>
  <c r="D381" i="6"/>
  <c r="I380" i="6"/>
  <c r="E380" i="6"/>
  <c r="D380" i="6"/>
  <c r="E378" i="6"/>
  <c r="D378" i="6"/>
  <c r="E377" i="6"/>
  <c r="D377" i="6"/>
  <c r="E376" i="6"/>
  <c r="D376" i="6"/>
  <c r="E374" i="6"/>
  <c r="D374" i="6"/>
  <c r="E373" i="6"/>
  <c r="D373" i="6"/>
  <c r="E371" i="6"/>
  <c r="D371" i="6"/>
  <c r="E370" i="6"/>
  <c r="D370" i="6"/>
  <c r="E369" i="6"/>
  <c r="D369" i="6"/>
  <c r="E366" i="6"/>
  <c r="D366" i="6"/>
  <c r="E365" i="6"/>
  <c r="D365" i="6"/>
  <c r="E364" i="6"/>
  <c r="D364" i="6"/>
  <c r="E363" i="6"/>
  <c r="D363" i="6"/>
  <c r="E362" i="6"/>
  <c r="D362" i="6"/>
  <c r="E361" i="6"/>
  <c r="D361" i="6"/>
  <c r="I359" i="6"/>
  <c r="E359" i="6"/>
  <c r="D359" i="6"/>
  <c r="I358" i="6"/>
  <c r="E358" i="6"/>
  <c r="D358" i="6"/>
  <c r="I357" i="6"/>
  <c r="E357" i="6"/>
  <c r="D357" i="6"/>
  <c r="I356" i="6"/>
  <c r="E356" i="6"/>
  <c r="D356" i="6"/>
  <c r="E354" i="6"/>
  <c r="D354" i="6"/>
  <c r="E353" i="6"/>
  <c r="D353" i="6"/>
  <c r="E352" i="6"/>
  <c r="D352" i="6"/>
  <c r="I350" i="6"/>
  <c r="E350" i="6"/>
  <c r="D350" i="6"/>
  <c r="I349" i="6"/>
  <c r="E349" i="6"/>
  <c r="D349" i="6"/>
  <c r="E346" i="6"/>
  <c r="D346" i="6"/>
  <c r="E345" i="6"/>
  <c r="D345" i="6"/>
  <c r="E343" i="6"/>
  <c r="D343" i="6"/>
  <c r="E342" i="6"/>
  <c r="D342" i="6"/>
  <c r="E341" i="6"/>
  <c r="D341" i="6"/>
  <c r="E340" i="6"/>
  <c r="D340" i="6"/>
  <c r="E339" i="6"/>
  <c r="D339" i="6"/>
  <c r="E337" i="6"/>
  <c r="D337" i="6"/>
  <c r="E336" i="6"/>
  <c r="D336" i="6"/>
  <c r="E335" i="6"/>
  <c r="D335" i="6"/>
  <c r="E334" i="6"/>
  <c r="D334" i="6"/>
  <c r="E333" i="6"/>
  <c r="D333" i="6"/>
  <c r="E332" i="6"/>
  <c r="D332" i="6"/>
  <c r="E331" i="6"/>
  <c r="D331" i="6"/>
  <c r="E330" i="6"/>
  <c r="D330" i="6"/>
  <c r="E328" i="6"/>
  <c r="D328" i="6"/>
  <c r="E327" i="6"/>
  <c r="D327" i="6"/>
  <c r="E326" i="6"/>
  <c r="D326" i="6"/>
  <c r="E324" i="6"/>
  <c r="D324" i="6"/>
  <c r="E323" i="6"/>
  <c r="D323" i="6"/>
  <c r="E322" i="6"/>
  <c r="D322" i="6"/>
  <c r="E320" i="6"/>
  <c r="D320" i="6"/>
  <c r="E319" i="6"/>
  <c r="D319" i="6"/>
  <c r="E317" i="6"/>
  <c r="D317" i="6"/>
  <c r="E316" i="6"/>
  <c r="D316" i="6"/>
  <c r="E315" i="6"/>
  <c r="D315" i="6"/>
  <c r="E314" i="6"/>
  <c r="D314" i="6"/>
  <c r="E313" i="6"/>
  <c r="D313" i="6"/>
  <c r="E312" i="6"/>
  <c r="D312" i="6"/>
  <c r="E311" i="6"/>
  <c r="D311" i="6"/>
  <c r="E310" i="6"/>
  <c r="D310" i="6"/>
  <c r="E308" i="6"/>
  <c r="D308" i="6"/>
  <c r="I306" i="6"/>
  <c r="E306" i="6"/>
  <c r="D306" i="6"/>
  <c r="E304" i="6"/>
  <c r="D304" i="6"/>
  <c r="E303" i="6"/>
  <c r="D303" i="6"/>
  <c r="I302" i="6"/>
  <c r="E302" i="6"/>
  <c r="D302" i="6"/>
  <c r="I301" i="6"/>
  <c r="E301" i="6"/>
  <c r="D301" i="6"/>
  <c r="I300" i="6"/>
  <c r="E300" i="6"/>
  <c r="D300" i="6"/>
  <c r="I299" i="6"/>
  <c r="E299" i="6"/>
  <c r="D299" i="6"/>
  <c r="I298" i="6"/>
  <c r="E298" i="6"/>
  <c r="D298" i="6"/>
  <c r="I296" i="6"/>
  <c r="E296" i="6"/>
  <c r="D296" i="6"/>
  <c r="I295" i="6"/>
  <c r="E295" i="6"/>
  <c r="D295" i="6"/>
  <c r="I293" i="6"/>
  <c r="E293" i="6"/>
  <c r="D293" i="6"/>
  <c r="I292" i="6"/>
  <c r="E292" i="6"/>
  <c r="D292" i="6"/>
  <c r="I290" i="6"/>
  <c r="E290" i="6"/>
  <c r="D290" i="6"/>
  <c r="I289" i="6"/>
  <c r="E289" i="6"/>
  <c r="D289" i="6"/>
  <c r="I288" i="6"/>
  <c r="E288" i="6"/>
  <c r="D288" i="6"/>
  <c r="I286" i="6"/>
  <c r="E286" i="6"/>
  <c r="D286" i="6"/>
  <c r="I285" i="6"/>
  <c r="E285" i="6"/>
  <c r="D285" i="6"/>
  <c r="E283" i="6"/>
  <c r="D283" i="6"/>
  <c r="E280" i="6"/>
  <c r="D280" i="6"/>
  <c r="E279" i="6"/>
  <c r="D279" i="6"/>
  <c r="E277" i="6"/>
  <c r="D277" i="6"/>
  <c r="E276" i="6"/>
  <c r="D276" i="6"/>
  <c r="E275" i="6"/>
  <c r="D275" i="6"/>
  <c r="E272" i="6"/>
  <c r="D272" i="6"/>
  <c r="E271" i="6"/>
  <c r="D271" i="6"/>
  <c r="E270" i="6"/>
  <c r="D270" i="6"/>
  <c r="E269" i="6"/>
  <c r="D269" i="6"/>
  <c r="E268" i="6"/>
  <c r="D268" i="6"/>
  <c r="E267" i="6"/>
  <c r="D267" i="6"/>
  <c r="E265" i="6"/>
  <c r="D265" i="6"/>
  <c r="E264" i="6"/>
  <c r="D264" i="6"/>
  <c r="E263" i="6"/>
  <c r="D263" i="6"/>
  <c r="E262" i="6"/>
  <c r="D262" i="6"/>
  <c r="E261" i="6"/>
  <c r="D261" i="6"/>
  <c r="E259" i="6"/>
  <c r="D259" i="6"/>
  <c r="E258" i="6"/>
  <c r="D258" i="6"/>
  <c r="E257" i="6"/>
  <c r="D257" i="6"/>
  <c r="E255" i="6"/>
  <c r="D255" i="6"/>
  <c r="E254" i="6"/>
  <c r="D254" i="6"/>
  <c r="E251" i="6"/>
  <c r="D251" i="6"/>
  <c r="E250" i="6"/>
  <c r="D250" i="6"/>
  <c r="E248" i="6"/>
  <c r="D248" i="6"/>
  <c r="E247" i="6"/>
  <c r="D247" i="6"/>
  <c r="E246" i="6"/>
  <c r="D246" i="6"/>
  <c r="E245" i="6"/>
  <c r="D245" i="6"/>
  <c r="E244" i="6"/>
  <c r="D244" i="6"/>
  <c r="E242" i="6"/>
  <c r="D242" i="6"/>
  <c r="E241" i="6"/>
  <c r="D241" i="6"/>
  <c r="E240" i="6"/>
  <c r="D240" i="6"/>
  <c r="E239" i="6"/>
  <c r="D239" i="6"/>
  <c r="E237" i="6"/>
  <c r="D237" i="6"/>
  <c r="E236" i="6"/>
  <c r="D236" i="6"/>
  <c r="E235" i="6"/>
  <c r="D235" i="6"/>
  <c r="E234" i="6"/>
  <c r="D234" i="6"/>
  <c r="E233" i="6"/>
  <c r="D233" i="6"/>
  <c r="E231" i="6"/>
  <c r="D231" i="6"/>
  <c r="I230" i="6"/>
  <c r="E230" i="6"/>
  <c r="D230" i="6"/>
  <c r="I229" i="6"/>
  <c r="E229" i="6"/>
  <c r="D229" i="6"/>
  <c r="I227" i="6"/>
  <c r="E227" i="6"/>
  <c r="D227" i="6"/>
  <c r="I226" i="6"/>
  <c r="E226" i="6"/>
  <c r="D226" i="6"/>
  <c r="I225" i="6"/>
  <c r="E225" i="6"/>
  <c r="D225" i="6"/>
  <c r="I224" i="6"/>
  <c r="E224" i="6"/>
  <c r="D224" i="6"/>
  <c r="I222" i="6"/>
  <c r="E222" i="6"/>
  <c r="D222" i="6"/>
  <c r="I221" i="6"/>
  <c r="E221" i="6"/>
  <c r="D221" i="6"/>
  <c r="E220" i="6"/>
  <c r="D220" i="6"/>
  <c r="E219" i="6"/>
  <c r="D219" i="6"/>
  <c r="I217" i="6"/>
  <c r="E217" i="6"/>
  <c r="D217" i="6"/>
  <c r="I216" i="6"/>
  <c r="E216" i="6"/>
  <c r="D216" i="6"/>
  <c r="E214" i="6"/>
  <c r="D214" i="6"/>
  <c r="E213" i="6"/>
  <c r="D213" i="6"/>
  <c r="I212" i="6"/>
  <c r="E212" i="6"/>
  <c r="D212" i="6"/>
  <c r="I211" i="6"/>
  <c r="E211" i="6"/>
  <c r="D211" i="6"/>
  <c r="I210" i="6"/>
  <c r="E210" i="6"/>
  <c r="D210" i="6"/>
  <c r="I209" i="6"/>
  <c r="E209" i="6"/>
  <c r="D209" i="6"/>
  <c r="I208" i="6"/>
  <c r="E208" i="6"/>
  <c r="D208" i="6"/>
  <c r="I207" i="6"/>
  <c r="E207" i="6"/>
  <c r="D207" i="6"/>
  <c r="E205" i="6"/>
  <c r="D205" i="6"/>
  <c r="E203" i="6"/>
  <c r="D203" i="6"/>
  <c r="E201" i="6"/>
  <c r="D201" i="6"/>
  <c r="E200" i="6"/>
  <c r="D200" i="6"/>
  <c r="I199" i="6"/>
  <c r="E199" i="6"/>
  <c r="D199" i="6"/>
  <c r="I198" i="6"/>
  <c r="E198" i="6"/>
  <c r="D198" i="6"/>
  <c r="I197" i="6"/>
  <c r="E197" i="6"/>
  <c r="D197" i="6"/>
  <c r="I196" i="6"/>
  <c r="E196" i="6"/>
  <c r="D196" i="6"/>
  <c r="I195" i="6"/>
  <c r="E195" i="6"/>
  <c r="D195" i="6"/>
  <c r="I193" i="6"/>
  <c r="E193" i="6"/>
  <c r="D193" i="6"/>
  <c r="I192" i="6"/>
  <c r="E192" i="6"/>
  <c r="D192" i="6"/>
  <c r="I190" i="6"/>
  <c r="E190" i="6"/>
  <c r="D190" i="6"/>
  <c r="I189" i="6"/>
  <c r="E189" i="6"/>
  <c r="D189" i="6"/>
  <c r="I188" i="6"/>
  <c r="E188" i="6"/>
  <c r="D188" i="6"/>
  <c r="I186" i="6"/>
  <c r="E186" i="6"/>
  <c r="D186" i="6"/>
  <c r="E185" i="6"/>
  <c r="D185" i="6"/>
  <c r="E184" i="6"/>
  <c r="D184" i="6"/>
  <c r="E183" i="6"/>
  <c r="D183" i="6"/>
  <c r="I181" i="6"/>
  <c r="E181" i="6"/>
  <c r="D181" i="6"/>
  <c r="E179" i="6"/>
  <c r="D179" i="6"/>
  <c r="E178" i="6"/>
  <c r="D178" i="6"/>
  <c r="E176" i="6"/>
  <c r="C173" i="6"/>
  <c r="A173" i="6"/>
  <c r="I167" i="6"/>
  <c r="G167" i="6"/>
  <c r="E167" i="6"/>
  <c r="D167" i="6"/>
  <c r="I166" i="6"/>
  <c r="G166" i="6"/>
  <c r="E166" i="6"/>
  <c r="D166" i="6"/>
  <c r="I165" i="6"/>
  <c r="G165" i="6"/>
  <c r="E165" i="6"/>
  <c r="D165" i="6"/>
  <c r="I162" i="6"/>
  <c r="G162" i="6"/>
  <c r="E162" i="6"/>
  <c r="D162" i="6"/>
  <c r="I160" i="6"/>
  <c r="G160" i="6"/>
  <c r="E160" i="6"/>
  <c r="D160" i="6"/>
  <c r="I158" i="6"/>
  <c r="G158" i="6"/>
  <c r="E158" i="6"/>
  <c r="D158" i="6"/>
  <c r="I157" i="6"/>
  <c r="G157" i="6"/>
  <c r="E157" i="6"/>
  <c r="D157" i="6"/>
  <c r="I156" i="6"/>
  <c r="G156" i="6"/>
  <c r="E156" i="6"/>
  <c r="D156" i="6"/>
  <c r="I154" i="6"/>
  <c r="G154" i="6"/>
  <c r="E154" i="6"/>
  <c r="D154" i="6"/>
  <c r="I152" i="6"/>
  <c r="G152" i="6"/>
  <c r="E152" i="6"/>
  <c r="D152" i="6"/>
  <c r="I151" i="6"/>
  <c r="G151" i="6"/>
  <c r="E151" i="6"/>
  <c r="D151" i="6"/>
  <c r="I150" i="6"/>
  <c r="G150" i="6"/>
  <c r="E150" i="6"/>
  <c r="D150" i="6"/>
  <c r="I149" i="6"/>
  <c r="G149" i="6"/>
  <c r="E149" i="6"/>
  <c r="D149" i="6"/>
  <c r="I147" i="6"/>
  <c r="G147" i="6"/>
  <c r="E147" i="6"/>
  <c r="D147" i="6"/>
  <c r="I145" i="6"/>
  <c r="G145" i="6"/>
  <c r="E145" i="6"/>
  <c r="D145" i="6"/>
  <c r="I144" i="6"/>
  <c r="G144" i="6"/>
  <c r="E144" i="6"/>
  <c r="D144" i="6"/>
  <c r="I143" i="6"/>
  <c r="G143" i="6"/>
  <c r="E143" i="6"/>
  <c r="D143" i="6"/>
  <c r="I140" i="6"/>
  <c r="G140" i="6"/>
  <c r="E140" i="6"/>
  <c r="D140" i="6"/>
  <c r="I139" i="6"/>
  <c r="G139" i="6"/>
  <c r="E139" i="6"/>
  <c r="D139" i="6"/>
  <c r="I136" i="6"/>
  <c r="G136" i="6"/>
  <c r="E136" i="6"/>
  <c r="D136" i="6"/>
  <c r="I135" i="6"/>
  <c r="G135" i="6"/>
  <c r="E135" i="6"/>
  <c r="D135" i="6"/>
  <c r="I134" i="6"/>
  <c r="G134" i="6"/>
  <c r="E134" i="6"/>
  <c r="D134" i="6"/>
  <c r="I132" i="6"/>
  <c r="G132" i="6"/>
  <c r="E132" i="6"/>
  <c r="D132" i="6"/>
  <c r="I131" i="6"/>
  <c r="G131" i="6"/>
  <c r="E131" i="6"/>
  <c r="D131" i="6"/>
  <c r="I130" i="6"/>
  <c r="G130" i="6"/>
  <c r="E130" i="6"/>
  <c r="D130" i="6"/>
  <c r="I129" i="6"/>
  <c r="G129" i="6"/>
  <c r="E129" i="6"/>
  <c r="D129" i="6"/>
  <c r="I128" i="6"/>
  <c r="G128" i="6"/>
  <c r="E128" i="6"/>
  <c r="D128" i="6"/>
  <c r="I125" i="6"/>
  <c r="G125" i="6"/>
  <c r="E125" i="6"/>
  <c r="D125" i="6"/>
  <c r="I124" i="6"/>
  <c r="G124" i="6"/>
  <c r="E124" i="6"/>
  <c r="D124" i="6"/>
  <c r="I123" i="6"/>
  <c r="G123" i="6"/>
  <c r="E123" i="6"/>
  <c r="D123" i="6"/>
  <c r="I122" i="6"/>
  <c r="G122" i="6"/>
  <c r="E122" i="6"/>
  <c r="D122" i="6"/>
  <c r="I121" i="6"/>
  <c r="G121" i="6"/>
  <c r="E121" i="6"/>
  <c r="D121" i="6"/>
  <c r="I120" i="6"/>
  <c r="G120" i="6"/>
  <c r="E120" i="6"/>
  <c r="D120" i="6"/>
  <c r="I119" i="6"/>
  <c r="G119" i="6"/>
  <c r="E119" i="6"/>
  <c r="D119" i="6"/>
  <c r="I118" i="6"/>
  <c r="G118" i="6"/>
  <c r="E118" i="6"/>
  <c r="D118" i="6"/>
  <c r="E116" i="6"/>
  <c r="D116" i="6"/>
  <c r="I115" i="6"/>
  <c r="E115" i="6"/>
  <c r="D115" i="6"/>
  <c r="I113" i="6"/>
  <c r="G113" i="6"/>
  <c r="E113" i="6"/>
  <c r="D113" i="6"/>
  <c r="I112" i="6"/>
  <c r="G112" i="6"/>
  <c r="E112" i="6"/>
  <c r="D112" i="6"/>
  <c r="I111" i="6"/>
  <c r="G111" i="6"/>
  <c r="E111" i="6"/>
  <c r="D111" i="6"/>
  <c r="I109" i="6"/>
  <c r="G109" i="6"/>
  <c r="E109" i="6"/>
  <c r="D109" i="6"/>
  <c r="I108" i="6"/>
  <c r="G108" i="6"/>
  <c r="E108" i="6"/>
  <c r="D108" i="6"/>
  <c r="I106" i="6"/>
  <c r="G106" i="6"/>
  <c r="E106" i="6"/>
  <c r="D106" i="6"/>
  <c r="I105" i="6"/>
  <c r="G105" i="6"/>
  <c r="E105" i="6"/>
  <c r="D105" i="6"/>
  <c r="I103" i="6"/>
  <c r="G103" i="6"/>
  <c r="E103" i="6"/>
  <c r="D103" i="6"/>
  <c r="I102" i="6"/>
  <c r="G102" i="6"/>
  <c r="E102" i="6"/>
  <c r="D102" i="6"/>
  <c r="I101" i="6"/>
  <c r="G101" i="6"/>
  <c r="E101" i="6"/>
  <c r="D101" i="6"/>
  <c r="I100" i="6"/>
  <c r="G100" i="6"/>
  <c r="E100" i="6"/>
  <c r="D100" i="6"/>
  <c r="I99" i="6"/>
  <c r="G99" i="6"/>
  <c r="E99" i="6"/>
  <c r="D99" i="6"/>
  <c r="I98" i="6"/>
  <c r="G98" i="6"/>
  <c r="E98" i="6"/>
  <c r="D98" i="6"/>
  <c r="I97" i="6"/>
  <c r="G97" i="6"/>
  <c r="E97" i="6"/>
  <c r="D97" i="6"/>
  <c r="I96" i="6"/>
  <c r="G96" i="6"/>
  <c r="E96" i="6"/>
  <c r="D96" i="6"/>
  <c r="I95" i="6"/>
  <c r="G95" i="6"/>
  <c r="E95" i="6"/>
  <c r="D95" i="6"/>
  <c r="I94" i="6"/>
  <c r="G94" i="6"/>
  <c r="E94" i="6"/>
  <c r="D94" i="6"/>
  <c r="I93" i="6"/>
  <c r="G93" i="6"/>
  <c r="E93" i="6"/>
  <c r="D93" i="6"/>
  <c r="I91" i="6"/>
  <c r="G91" i="6"/>
  <c r="E91" i="6"/>
  <c r="D91" i="6"/>
  <c r="I90" i="6"/>
  <c r="G90" i="6"/>
  <c r="E90" i="6"/>
  <c r="D90" i="6"/>
  <c r="I89" i="6"/>
  <c r="G89" i="6"/>
  <c r="E89" i="6"/>
  <c r="D89" i="6"/>
  <c r="I88" i="6"/>
  <c r="G88" i="6"/>
  <c r="E88" i="6"/>
  <c r="D88" i="6"/>
  <c r="I87" i="6"/>
  <c r="G87" i="6"/>
  <c r="E87" i="6"/>
  <c r="D87" i="6"/>
  <c r="E84" i="6"/>
  <c r="D84" i="6"/>
  <c r="E83" i="6"/>
  <c r="D83" i="6"/>
  <c r="I80" i="6"/>
  <c r="G80" i="6"/>
  <c r="H80" i="6" s="1"/>
  <c r="E80" i="6"/>
  <c r="D80" i="6"/>
  <c r="I79" i="6"/>
  <c r="G79" i="6"/>
  <c r="H79" i="6" s="1"/>
  <c r="E79" i="6"/>
  <c r="D79" i="6"/>
  <c r="I77" i="6"/>
  <c r="G77" i="6"/>
  <c r="E77" i="6"/>
  <c r="D77" i="6"/>
  <c r="I76" i="6"/>
  <c r="G76" i="6"/>
  <c r="E76" i="6"/>
  <c r="D76" i="6"/>
  <c r="I75" i="6"/>
  <c r="G75" i="6"/>
  <c r="E75" i="6"/>
  <c r="D75" i="6"/>
  <c r="I74" i="6"/>
  <c r="G74" i="6"/>
  <c r="E74" i="6"/>
  <c r="D74" i="6"/>
  <c r="I73" i="6"/>
  <c r="G73" i="6"/>
  <c r="E73" i="6"/>
  <c r="D73" i="6"/>
  <c r="I71" i="6"/>
  <c r="E71" i="6"/>
  <c r="D71" i="6"/>
  <c r="E69" i="6"/>
  <c r="D69" i="6"/>
  <c r="E68" i="6"/>
  <c r="D68" i="6"/>
  <c r="E66" i="6"/>
  <c r="D66" i="6"/>
  <c r="E65" i="6"/>
  <c r="D65" i="6"/>
  <c r="E63" i="6"/>
  <c r="D63" i="6"/>
  <c r="E62" i="6"/>
  <c r="D62" i="6"/>
  <c r="E61" i="6"/>
  <c r="D61" i="6"/>
  <c r="E59" i="6"/>
  <c r="D59" i="6"/>
  <c r="E58" i="6"/>
  <c r="D58" i="6"/>
  <c r="E57" i="6"/>
  <c r="D57" i="6"/>
  <c r="I55" i="6"/>
  <c r="G55" i="6"/>
  <c r="E55" i="6"/>
  <c r="D55" i="6"/>
  <c r="I53" i="6"/>
  <c r="G53" i="6"/>
  <c r="E53" i="6"/>
  <c r="D53" i="6"/>
  <c r="I51" i="6"/>
  <c r="G51" i="6"/>
  <c r="E51" i="6"/>
  <c r="D51" i="6"/>
  <c r="I50" i="6"/>
  <c r="G50" i="6"/>
  <c r="E50" i="6"/>
  <c r="D50" i="6"/>
  <c r="I49" i="6"/>
  <c r="G49" i="6"/>
  <c r="E49" i="6"/>
  <c r="D49" i="6"/>
  <c r="I48" i="6"/>
  <c r="G48" i="6"/>
  <c r="E48" i="6"/>
  <c r="D48" i="6"/>
  <c r="I47" i="6"/>
  <c r="G47" i="6"/>
  <c r="E47" i="6"/>
  <c r="D47" i="6"/>
  <c r="I45" i="6"/>
  <c r="G45" i="6"/>
  <c r="E45" i="6"/>
  <c r="D45" i="6"/>
  <c r="I44" i="6"/>
  <c r="G44" i="6"/>
  <c r="E44" i="6"/>
  <c r="D44" i="6"/>
  <c r="I41" i="6"/>
  <c r="G41" i="6"/>
  <c r="E41" i="6"/>
  <c r="D41" i="6"/>
  <c r="I39" i="6"/>
  <c r="G39" i="6"/>
  <c r="E39" i="6"/>
  <c r="D39" i="6"/>
  <c r="I38" i="6"/>
  <c r="G38" i="6"/>
  <c r="E38" i="6"/>
  <c r="D38" i="6"/>
  <c r="I37" i="6"/>
  <c r="G37" i="6"/>
  <c r="E37" i="6"/>
  <c r="D37" i="6"/>
  <c r="I36" i="6"/>
  <c r="G36" i="6"/>
  <c r="E36" i="6"/>
  <c r="D36" i="6"/>
  <c r="I35" i="6"/>
  <c r="G35" i="6"/>
  <c r="E35" i="6"/>
  <c r="D35" i="6"/>
  <c r="I34" i="6"/>
  <c r="G34" i="6"/>
  <c r="E34" i="6"/>
  <c r="D34" i="6"/>
  <c r="I31" i="6"/>
  <c r="G31" i="6"/>
  <c r="E31" i="6"/>
  <c r="D31" i="6"/>
  <c r="I30" i="6"/>
  <c r="G30" i="6"/>
  <c r="E30" i="6"/>
  <c r="D30" i="6"/>
  <c r="I28" i="6"/>
  <c r="G28" i="6"/>
  <c r="E28" i="6"/>
  <c r="D28" i="6"/>
  <c r="I27" i="6"/>
  <c r="G27" i="6"/>
  <c r="E27" i="6"/>
  <c r="D27" i="6"/>
  <c r="I26" i="6"/>
  <c r="G26" i="6"/>
  <c r="E26" i="6"/>
  <c r="D26" i="6"/>
  <c r="I25" i="6"/>
  <c r="G25" i="6"/>
  <c r="E25" i="6"/>
  <c r="D25" i="6"/>
  <c r="I24" i="6"/>
  <c r="G24" i="6"/>
  <c r="E24" i="6"/>
  <c r="D24" i="6"/>
  <c r="I22" i="6"/>
  <c r="G22" i="6"/>
  <c r="E22" i="6"/>
  <c r="D22" i="6"/>
  <c r="I21" i="6"/>
  <c r="G21" i="6"/>
  <c r="E21" i="6"/>
  <c r="D21" i="6"/>
  <c r="I20" i="6"/>
  <c r="G20" i="6"/>
  <c r="E20" i="6"/>
  <c r="D20" i="6"/>
  <c r="I18" i="6"/>
  <c r="G18" i="6"/>
  <c r="E18" i="6"/>
  <c r="D18" i="6"/>
  <c r="I17" i="6"/>
  <c r="G17" i="6"/>
  <c r="E17" i="6"/>
  <c r="D17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F104" i="5"/>
  <c r="F102" i="5" s="1"/>
  <c r="I114" i="6" s="1"/>
  <c r="G115" i="6"/>
  <c r="F72" i="5"/>
  <c r="I84" i="6" s="1"/>
  <c r="E58" i="5"/>
  <c r="H69" i="6"/>
  <c r="F56" i="5"/>
  <c r="I68" i="6" s="1"/>
  <c r="H67" i="6"/>
  <c r="G66" i="6"/>
  <c r="G65" i="6"/>
  <c r="F51" i="5"/>
  <c r="I63" i="6" s="1"/>
  <c r="F50" i="5"/>
  <c r="I62" i="6" s="1"/>
  <c r="F47" i="5"/>
  <c r="I59" i="6" s="1"/>
  <c r="F46" i="5"/>
  <c r="I58" i="6" s="1"/>
  <c r="C4" i="5"/>
  <c r="D4" i="5"/>
  <c r="E4" i="5"/>
  <c r="F4" i="5"/>
  <c r="I16" i="6" s="1"/>
  <c r="C7" i="5"/>
  <c r="D7" i="5"/>
  <c r="E7" i="5"/>
  <c r="F7" i="5"/>
  <c r="C11" i="5"/>
  <c r="D11" i="5"/>
  <c r="E11" i="5"/>
  <c r="F11" i="5"/>
  <c r="I23" i="6" s="1"/>
  <c r="C17" i="5"/>
  <c r="D17" i="5"/>
  <c r="E17" i="5"/>
  <c r="F17" i="5"/>
  <c r="I29" i="6" s="1"/>
  <c r="C21" i="5"/>
  <c r="D21" i="5"/>
  <c r="E21" i="5"/>
  <c r="F21" i="5"/>
  <c r="F20" i="5" s="1"/>
  <c r="I32" i="6" s="1"/>
  <c r="C31" i="5"/>
  <c r="D31" i="5"/>
  <c r="E31" i="5"/>
  <c r="F31" i="5"/>
  <c r="I43" i="6" s="1"/>
  <c r="C34" i="5"/>
  <c r="D34" i="5"/>
  <c r="E34" i="5"/>
  <c r="F34" i="5"/>
  <c r="I46" i="6" s="1"/>
  <c r="C40" i="5"/>
  <c r="D40" i="5"/>
  <c r="E40" i="5"/>
  <c r="F40" i="5"/>
  <c r="I52" i="6" s="1"/>
  <c r="C42" i="5"/>
  <c r="D42" i="5"/>
  <c r="E42" i="5"/>
  <c r="F42" i="5"/>
  <c r="I54" i="6" s="1"/>
  <c r="C44" i="5"/>
  <c r="D44" i="5"/>
  <c r="C48" i="5"/>
  <c r="D48" i="5"/>
  <c r="C52" i="5"/>
  <c r="D52" i="5"/>
  <c r="C55" i="5"/>
  <c r="D55" i="5"/>
  <c r="C58" i="5"/>
  <c r="D58" i="5"/>
  <c r="F58" i="5"/>
  <c r="I70" i="6" s="1"/>
  <c r="C60" i="5"/>
  <c r="D60" i="5"/>
  <c r="E60" i="5"/>
  <c r="F60" i="5"/>
  <c r="I72" i="6" s="1"/>
  <c r="C66" i="5"/>
  <c r="D66" i="5"/>
  <c r="E66" i="5"/>
  <c r="F66" i="5"/>
  <c r="I78" i="6" s="1"/>
  <c r="C70" i="5"/>
  <c r="D70" i="5"/>
  <c r="C74" i="5"/>
  <c r="D74" i="5"/>
  <c r="E74" i="5"/>
  <c r="F74" i="5"/>
  <c r="C80" i="5"/>
  <c r="D80" i="5"/>
  <c r="E80" i="5"/>
  <c r="F80" i="5"/>
  <c r="I92" i="6" s="1"/>
  <c r="C95" i="5"/>
  <c r="D95" i="5"/>
  <c r="E95" i="5"/>
  <c r="F95" i="5"/>
  <c r="I107" i="6" s="1"/>
  <c r="C98" i="5"/>
  <c r="D98" i="5"/>
  <c r="E98" i="5"/>
  <c r="F98" i="5"/>
  <c r="I110" i="6" s="1"/>
  <c r="C102" i="5"/>
  <c r="D102" i="5"/>
  <c r="C105" i="5"/>
  <c r="D105" i="5"/>
  <c r="E105" i="5"/>
  <c r="F105" i="5"/>
  <c r="I117" i="6" s="1"/>
  <c r="C115" i="5"/>
  <c r="D115" i="5"/>
  <c r="E115" i="5"/>
  <c r="F115" i="5"/>
  <c r="F114" i="5" s="1"/>
  <c r="I126" i="6" s="1"/>
  <c r="C121" i="5"/>
  <c r="D121" i="5"/>
  <c r="E121" i="5"/>
  <c r="F121" i="5"/>
  <c r="I133" i="6" s="1"/>
  <c r="C126" i="5"/>
  <c r="D126" i="5"/>
  <c r="E126" i="5"/>
  <c r="F126" i="5"/>
  <c r="I138" i="6" s="1"/>
  <c r="C130" i="5"/>
  <c r="D130" i="5"/>
  <c r="E130" i="5"/>
  <c r="F130" i="5"/>
  <c r="C134" i="5"/>
  <c r="D134" i="5"/>
  <c r="E134" i="5"/>
  <c r="F134" i="5"/>
  <c r="I146" i="6" s="1"/>
  <c r="C136" i="5"/>
  <c r="D136" i="5"/>
  <c r="E136" i="5"/>
  <c r="F136" i="5"/>
  <c r="I148" i="6" s="1"/>
  <c r="C141" i="5"/>
  <c r="D141" i="5"/>
  <c r="E141" i="5"/>
  <c r="F141" i="5"/>
  <c r="I153" i="6" s="1"/>
  <c r="C143" i="5"/>
  <c r="D143" i="5"/>
  <c r="E143" i="5"/>
  <c r="F143" i="5"/>
  <c r="I155" i="6" s="1"/>
  <c r="C147" i="5"/>
  <c r="D147" i="5"/>
  <c r="E147" i="5"/>
  <c r="F147" i="5"/>
  <c r="I159" i="6" s="1"/>
  <c r="C149" i="5"/>
  <c r="D149" i="5"/>
  <c r="E149" i="5"/>
  <c r="F149" i="5"/>
  <c r="I161" i="6" s="1"/>
  <c r="C152" i="5"/>
  <c r="D152" i="5"/>
  <c r="E152" i="5"/>
  <c r="F152" i="5"/>
  <c r="I164" i="6" s="1"/>
  <c r="E437" i="4"/>
  <c r="E436" i="4"/>
  <c r="E435" i="4"/>
  <c r="E430" i="4"/>
  <c r="E433" i="4"/>
  <c r="E432" i="4"/>
  <c r="E429" i="4"/>
  <c r="E426" i="4"/>
  <c r="E425" i="4"/>
  <c r="E424" i="4"/>
  <c r="E423" i="4"/>
  <c r="E422" i="4"/>
  <c r="G589" i="6"/>
  <c r="G587" i="6"/>
  <c r="G584" i="6"/>
  <c r="G583" i="6"/>
  <c r="G582" i="6"/>
  <c r="G581" i="6"/>
  <c r="G580" i="6"/>
  <c r="G579" i="6"/>
  <c r="G578" i="6"/>
  <c r="G575" i="6"/>
  <c r="G571" i="6"/>
  <c r="G570" i="6"/>
  <c r="G569" i="6"/>
  <c r="G568" i="6"/>
  <c r="G567" i="6"/>
  <c r="G563" i="6"/>
  <c r="G562" i="6"/>
  <c r="G550" i="6"/>
  <c r="G547" i="6"/>
  <c r="G540" i="6"/>
  <c r="G537" i="6"/>
  <c r="G534" i="6"/>
  <c r="G533" i="6"/>
  <c r="G530" i="6"/>
  <c r="G529" i="6"/>
  <c r="G528" i="6"/>
  <c r="G527" i="6"/>
  <c r="G524" i="6"/>
  <c r="G523" i="6"/>
  <c r="G520" i="6"/>
  <c r="G519" i="6"/>
  <c r="G516" i="6"/>
  <c r="G511" i="6"/>
  <c r="G509" i="6"/>
  <c r="G508" i="6"/>
  <c r="G507" i="6"/>
  <c r="G506" i="6"/>
  <c r="G505" i="6"/>
  <c r="G504" i="6"/>
  <c r="G503" i="6"/>
  <c r="G502" i="6"/>
  <c r="G501" i="6"/>
  <c r="H491" i="6"/>
  <c r="G469" i="6"/>
  <c r="H469" i="6" s="1"/>
  <c r="G465" i="6"/>
  <c r="H465" i="6" s="1"/>
  <c r="G464" i="6"/>
  <c r="H464" i="6" s="1"/>
  <c r="G463" i="6"/>
  <c r="H463" i="6" s="1"/>
  <c r="G462" i="6"/>
  <c r="G461" i="6"/>
  <c r="H461" i="6" s="1"/>
  <c r="G460" i="6"/>
  <c r="H460" i="6" s="1"/>
  <c r="G459" i="6"/>
  <c r="G447" i="6"/>
  <c r="H447" i="6" s="1"/>
  <c r="G445" i="6"/>
  <c r="H445" i="6" s="1"/>
  <c r="G443" i="6"/>
  <c r="H443" i="6" s="1"/>
  <c r="G441" i="6"/>
  <c r="H441" i="6" s="1"/>
  <c r="G438" i="6"/>
  <c r="H438" i="6" s="1"/>
  <c r="G436" i="6"/>
  <c r="H436" i="6" s="1"/>
  <c r="G435" i="6"/>
  <c r="H435" i="6" s="1"/>
  <c r="G434" i="6"/>
  <c r="H434" i="6" s="1"/>
  <c r="G432" i="6"/>
  <c r="H432" i="6" s="1"/>
  <c r="G428" i="6"/>
  <c r="H428" i="6" s="1"/>
  <c r="G427" i="6"/>
  <c r="G426" i="6"/>
  <c r="G425" i="6"/>
  <c r="G424" i="6"/>
  <c r="H424" i="6" s="1"/>
  <c r="G423" i="6"/>
  <c r="H423" i="6" s="1"/>
  <c r="G422" i="6"/>
  <c r="H422" i="6" s="1"/>
  <c r="G420" i="6"/>
  <c r="H420" i="6" s="1"/>
  <c r="G419" i="6"/>
  <c r="G418" i="6"/>
  <c r="H418" i="6" s="1"/>
  <c r="G416" i="6"/>
  <c r="H416" i="6" s="1"/>
  <c r="H414" i="6"/>
  <c r="E227" i="4"/>
  <c r="E226" i="4"/>
  <c r="E225" i="4"/>
  <c r="E224" i="4"/>
  <c r="E222" i="4"/>
  <c r="G389" i="6"/>
  <c r="H389" i="6" s="1"/>
  <c r="G386" i="6"/>
  <c r="G385" i="6"/>
  <c r="G384" i="6"/>
  <c r="G383" i="6"/>
  <c r="G382" i="6"/>
  <c r="G381" i="6"/>
  <c r="G380" i="6"/>
  <c r="G370" i="6"/>
  <c r="H370" i="6" s="1"/>
  <c r="G359" i="6"/>
  <c r="G358" i="6"/>
  <c r="G357" i="6"/>
  <c r="E180" i="4"/>
  <c r="E179" i="4"/>
  <c r="G346" i="6"/>
  <c r="H346" i="6" s="1"/>
  <c r="E173" i="4"/>
  <c r="G337" i="6"/>
  <c r="G335" i="6"/>
  <c r="G334" i="6"/>
  <c r="H334" i="6" s="1"/>
  <c r="G333" i="6"/>
  <c r="G331" i="6"/>
  <c r="G317" i="6"/>
  <c r="H317" i="6" s="1"/>
  <c r="G316" i="6"/>
  <c r="G314" i="6"/>
  <c r="G313" i="6"/>
  <c r="G312" i="6"/>
  <c r="G310" i="6"/>
  <c r="G302" i="6"/>
  <c r="G301" i="6"/>
  <c r="G300" i="6"/>
  <c r="G299" i="6"/>
  <c r="G296" i="6"/>
  <c r="G293" i="6"/>
  <c r="G290" i="6"/>
  <c r="G289" i="6"/>
  <c r="G286" i="6"/>
  <c r="G262" i="6"/>
  <c r="E88" i="4"/>
  <c r="E87" i="4"/>
  <c r="E85" i="4"/>
  <c r="E84" i="4"/>
  <c r="E80" i="4"/>
  <c r="F78" i="4"/>
  <c r="I248" i="6" s="1"/>
  <c r="F77" i="4"/>
  <c r="I247" i="6" s="1"/>
  <c r="F76" i="4"/>
  <c r="I246" i="6" s="1"/>
  <c r="F75" i="4"/>
  <c r="I245" i="6" s="1"/>
  <c r="F74" i="4"/>
  <c r="F72" i="4"/>
  <c r="I242" i="6" s="1"/>
  <c r="F71" i="4"/>
  <c r="I241" i="6" s="1"/>
  <c r="F70" i="4"/>
  <c r="I240" i="6" s="1"/>
  <c r="F69" i="4"/>
  <c r="F68" i="4" s="1"/>
  <c r="I238" i="6" s="1"/>
  <c r="F67" i="4"/>
  <c r="I237" i="6" s="1"/>
  <c r="F66" i="4"/>
  <c r="I236" i="6" s="1"/>
  <c r="F65" i="4"/>
  <c r="I235" i="6" s="1"/>
  <c r="F64" i="4"/>
  <c r="I234" i="6" s="1"/>
  <c r="E62" i="4"/>
  <c r="F61" i="4"/>
  <c r="F58" i="4" s="1"/>
  <c r="I228" i="6" s="1"/>
  <c r="G230" i="6"/>
  <c r="G227" i="6"/>
  <c r="G226" i="6"/>
  <c r="G225" i="6"/>
  <c r="G222" i="6"/>
  <c r="G221" i="6"/>
  <c r="G220" i="6"/>
  <c r="H220" i="6" s="1"/>
  <c r="F49" i="4"/>
  <c r="I219" i="6" s="1"/>
  <c r="G217" i="6"/>
  <c r="G214" i="6"/>
  <c r="H214" i="6" s="1"/>
  <c r="F43" i="4"/>
  <c r="G212" i="6"/>
  <c r="G211" i="6"/>
  <c r="G210" i="6"/>
  <c r="G209" i="6"/>
  <c r="G208" i="6"/>
  <c r="G207" i="6"/>
  <c r="F35" i="4"/>
  <c r="F34" i="4" s="1"/>
  <c r="I204" i="6" s="1"/>
  <c r="E32" i="4"/>
  <c r="G201" i="6"/>
  <c r="H201" i="6" s="1"/>
  <c r="G200" i="6"/>
  <c r="H200" i="6" s="1"/>
  <c r="G199" i="6"/>
  <c r="G198" i="6"/>
  <c r="G197" i="6"/>
  <c r="G196" i="6"/>
  <c r="G195" i="6"/>
  <c r="G193" i="6"/>
  <c r="G190" i="6"/>
  <c r="G189" i="6"/>
  <c r="G186" i="6"/>
  <c r="G185" i="6"/>
  <c r="G184" i="6"/>
  <c r="E10" i="4"/>
  <c r="G179" i="6"/>
  <c r="E6" i="4"/>
  <c r="F434" i="4"/>
  <c r="I604" i="6" s="1"/>
  <c r="D434" i="4"/>
  <c r="C434" i="4"/>
  <c r="F431" i="4"/>
  <c r="I601" i="6" s="1"/>
  <c r="D431" i="4"/>
  <c r="C431" i="4"/>
  <c r="F428" i="4"/>
  <c r="I598" i="6" s="1"/>
  <c r="D428" i="4"/>
  <c r="C428" i="4"/>
  <c r="F421" i="4"/>
  <c r="I591" i="6" s="1"/>
  <c r="D421" i="4"/>
  <c r="C421" i="4"/>
  <c r="D420" i="4"/>
  <c r="F415" i="4"/>
  <c r="I585" i="6" s="1"/>
  <c r="D415" i="4"/>
  <c r="C415" i="4"/>
  <c r="F406" i="4"/>
  <c r="I576" i="6" s="1"/>
  <c r="D406" i="4"/>
  <c r="C406" i="4"/>
  <c r="F403" i="4"/>
  <c r="I573" i="6" s="1"/>
  <c r="D403" i="4"/>
  <c r="C403" i="4"/>
  <c r="F395" i="4"/>
  <c r="I565" i="6" s="1"/>
  <c r="D395" i="4"/>
  <c r="C395" i="4"/>
  <c r="D394" i="4"/>
  <c r="D390" i="4"/>
  <c r="C390" i="4"/>
  <c r="D387" i="4"/>
  <c r="C387" i="4"/>
  <c r="D383" i="4"/>
  <c r="C383" i="4"/>
  <c r="D374" i="4"/>
  <c r="C374" i="4"/>
  <c r="F368" i="4"/>
  <c r="I538" i="6" s="1"/>
  <c r="D368" i="4"/>
  <c r="C368" i="4"/>
  <c r="F365" i="4"/>
  <c r="I535" i="6" s="1"/>
  <c r="D365" i="4"/>
  <c r="C365" i="4"/>
  <c r="F361" i="4"/>
  <c r="I531" i="6" s="1"/>
  <c r="D361" i="4"/>
  <c r="C361" i="4"/>
  <c r="F355" i="4"/>
  <c r="I525" i="6" s="1"/>
  <c r="D355" i="4"/>
  <c r="C355" i="4"/>
  <c r="F351" i="4"/>
  <c r="I521" i="6" s="1"/>
  <c r="D351" i="4"/>
  <c r="C351" i="4"/>
  <c r="F347" i="4"/>
  <c r="I517" i="6" s="1"/>
  <c r="D347" i="4"/>
  <c r="C347" i="4"/>
  <c r="F344" i="4"/>
  <c r="D344" i="4"/>
  <c r="C344" i="4"/>
  <c r="F342" i="4"/>
  <c r="I512" i="6" s="1"/>
  <c r="D342" i="4"/>
  <c r="C342" i="4"/>
  <c r="F329" i="4"/>
  <c r="I499" i="6" s="1"/>
  <c r="D329" i="4"/>
  <c r="C329" i="4"/>
  <c r="D325" i="4"/>
  <c r="C325" i="4"/>
  <c r="D323" i="4"/>
  <c r="C323" i="4"/>
  <c r="D321" i="4"/>
  <c r="C321" i="4"/>
  <c r="D310" i="4"/>
  <c r="C310" i="4"/>
  <c r="D304" i="4"/>
  <c r="C304" i="4"/>
  <c r="D296" i="4"/>
  <c r="C296" i="4"/>
  <c r="D283" i="4"/>
  <c r="C283" i="4"/>
  <c r="D278" i="4"/>
  <c r="C278" i="4"/>
  <c r="D269" i="4"/>
  <c r="C269" i="4"/>
  <c r="D259" i="4"/>
  <c r="C259" i="4"/>
  <c r="F254" i="4"/>
  <c r="I424" i="6" s="1"/>
  <c r="F249" i="4"/>
  <c r="I419" i="6" s="1"/>
  <c r="F248" i="4"/>
  <c r="I418" i="6" s="1"/>
  <c r="D241" i="4"/>
  <c r="C241" i="4"/>
  <c r="D236" i="4"/>
  <c r="C236" i="4"/>
  <c r="D232" i="4"/>
  <c r="C232" i="4"/>
  <c r="D229" i="4"/>
  <c r="C229" i="4"/>
  <c r="F223" i="4"/>
  <c r="I393" i="6" s="1"/>
  <c r="D223" i="4"/>
  <c r="C223" i="4"/>
  <c r="F221" i="4"/>
  <c r="D221" i="4"/>
  <c r="C221" i="4"/>
  <c r="D217" i="4"/>
  <c r="C217" i="4"/>
  <c r="F209" i="4"/>
  <c r="I379" i="6" s="1"/>
  <c r="D209" i="4"/>
  <c r="C209" i="4"/>
  <c r="D202" i="4"/>
  <c r="C202" i="4"/>
  <c r="D198" i="4"/>
  <c r="C198" i="4"/>
  <c r="D190" i="4"/>
  <c r="C190" i="4"/>
  <c r="F185" i="4"/>
  <c r="I355" i="6" s="1"/>
  <c r="D185" i="4"/>
  <c r="C185" i="4"/>
  <c r="D181" i="4"/>
  <c r="C181" i="4"/>
  <c r="F178" i="4"/>
  <c r="I348" i="6" s="1"/>
  <c r="D178" i="4"/>
  <c r="C178" i="4"/>
  <c r="D174" i="4"/>
  <c r="C174" i="4"/>
  <c r="D168" i="4"/>
  <c r="C168" i="4"/>
  <c r="D159" i="4"/>
  <c r="C159" i="4"/>
  <c r="D155" i="4"/>
  <c r="C155" i="4"/>
  <c r="D151" i="4"/>
  <c r="C151" i="4"/>
  <c r="D148" i="4"/>
  <c r="C148" i="4"/>
  <c r="D139" i="4"/>
  <c r="C139" i="4"/>
  <c r="D137" i="4"/>
  <c r="C137" i="4"/>
  <c r="F135" i="4"/>
  <c r="I305" i="6" s="1"/>
  <c r="D135" i="4"/>
  <c r="C135" i="4"/>
  <c r="D127" i="4"/>
  <c r="C127" i="4"/>
  <c r="F124" i="4"/>
  <c r="I294" i="6" s="1"/>
  <c r="D124" i="4"/>
  <c r="C124" i="4"/>
  <c r="F121" i="4"/>
  <c r="I291" i="6" s="1"/>
  <c r="D121" i="4"/>
  <c r="C121" i="4"/>
  <c r="F117" i="4"/>
  <c r="I287" i="6" s="1"/>
  <c r="D117" i="4"/>
  <c r="C117" i="4"/>
  <c r="F114" i="4"/>
  <c r="I284" i="6" s="1"/>
  <c r="D114" i="4"/>
  <c r="C114" i="4"/>
  <c r="D108" i="4"/>
  <c r="C108" i="4"/>
  <c r="D104" i="4"/>
  <c r="C104" i="4"/>
  <c r="D96" i="4"/>
  <c r="C96" i="4"/>
  <c r="D90" i="4"/>
  <c r="C90" i="4"/>
  <c r="D86" i="4"/>
  <c r="C86" i="4"/>
  <c r="D83" i="4"/>
  <c r="C83" i="4"/>
  <c r="D79" i="4"/>
  <c r="C79" i="4"/>
  <c r="D73" i="4"/>
  <c r="C73" i="4"/>
  <c r="D68" i="4"/>
  <c r="C68" i="4"/>
  <c r="D62" i="4"/>
  <c r="C62" i="4"/>
  <c r="D58" i="4"/>
  <c r="C58" i="4"/>
  <c r="F53" i="4"/>
  <c r="I223" i="6" s="1"/>
  <c r="D53" i="4"/>
  <c r="C53" i="4"/>
  <c r="D48" i="4"/>
  <c r="C48" i="4"/>
  <c r="F45" i="4"/>
  <c r="I215" i="6" s="1"/>
  <c r="D45" i="4"/>
  <c r="C45" i="4"/>
  <c r="D36" i="4"/>
  <c r="C36" i="4"/>
  <c r="D34" i="4"/>
  <c r="C34" i="4"/>
  <c r="D32" i="4"/>
  <c r="C32" i="4"/>
  <c r="D24" i="4"/>
  <c r="C24" i="4"/>
  <c r="F21" i="4"/>
  <c r="I191" i="6" s="1"/>
  <c r="D21" i="4"/>
  <c r="C21" i="4"/>
  <c r="F17" i="4"/>
  <c r="I187" i="6" s="1"/>
  <c r="D17" i="4"/>
  <c r="C17" i="4"/>
  <c r="F12" i="4"/>
  <c r="I182" i="6" s="1"/>
  <c r="D12" i="4"/>
  <c r="C12" i="4"/>
  <c r="F10" i="4"/>
  <c r="I180" i="6" s="1"/>
  <c r="D10" i="4"/>
  <c r="C10" i="4"/>
  <c r="F7" i="4"/>
  <c r="I177" i="6" s="1"/>
  <c r="D7" i="4"/>
  <c r="C7" i="4"/>
  <c r="I561" i="6" l="1"/>
  <c r="F171" i="6"/>
  <c r="F10" i="6" s="1"/>
  <c r="D180" i="6"/>
  <c r="E182" i="6"/>
  <c r="D187" i="6"/>
  <c r="D194" i="6"/>
  <c r="D202" i="6"/>
  <c r="D204" i="6"/>
  <c r="D215" i="6"/>
  <c r="E218" i="6"/>
  <c r="E223" i="6"/>
  <c r="D232" i="6"/>
  <c r="D243" i="6"/>
  <c r="C82" i="4"/>
  <c r="D260" i="6"/>
  <c r="D274" i="6"/>
  <c r="E309" i="6"/>
  <c r="E321" i="6"/>
  <c r="E338" i="6"/>
  <c r="D355" i="6"/>
  <c r="E360" i="6"/>
  <c r="D391" i="6"/>
  <c r="E393" i="6"/>
  <c r="D399" i="6"/>
  <c r="D406" i="6"/>
  <c r="D411" i="6"/>
  <c r="E429" i="6"/>
  <c r="E439" i="6"/>
  <c r="E448" i="6"/>
  <c r="E453" i="6"/>
  <c r="E466" i="6"/>
  <c r="E474" i="6"/>
  <c r="E480" i="6"/>
  <c r="E491" i="6"/>
  <c r="E495" i="6"/>
  <c r="E514" i="6"/>
  <c r="D517" i="6"/>
  <c r="E521" i="6"/>
  <c r="D525" i="6"/>
  <c r="E531" i="6"/>
  <c r="D535" i="6"/>
  <c r="E538" i="6"/>
  <c r="D544" i="6"/>
  <c r="D557" i="6"/>
  <c r="D560" i="6"/>
  <c r="E564" i="6"/>
  <c r="E565" i="6"/>
  <c r="E576" i="6"/>
  <c r="D585" i="6"/>
  <c r="D601" i="6"/>
  <c r="E604" i="6"/>
  <c r="C151" i="5"/>
  <c r="D161" i="6"/>
  <c r="D155" i="6"/>
  <c r="D153" i="6"/>
  <c r="D148" i="6"/>
  <c r="D146" i="6"/>
  <c r="D127" i="6"/>
  <c r="D117" i="6"/>
  <c r="D107" i="6"/>
  <c r="D73" i="5"/>
  <c r="E86" i="6"/>
  <c r="E82" i="6"/>
  <c r="E78" i="6"/>
  <c r="E72" i="6"/>
  <c r="D70" i="6"/>
  <c r="D67" i="6"/>
  <c r="D60" i="6"/>
  <c r="G54" i="6"/>
  <c r="G52" i="6"/>
  <c r="D43" i="6"/>
  <c r="C20" i="5"/>
  <c r="G29" i="6"/>
  <c r="D29" i="6"/>
  <c r="D23" i="6"/>
  <c r="G19" i="6"/>
  <c r="G16" i="6"/>
  <c r="E177" i="6"/>
  <c r="E191" i="6"/>
  <c r="D206" i="6"/>
  <c r="D228" i="6"/>
  <c r="D238" i="6"/>
  <c r="D249" i="6"/>
  <c r="D256" i="6"/>
  <c r="D266" i="6"/>
  <c r="D278" i="6"/>
  <c r="D291" i="6"/>
  <c r="E294" i="6"/>
  <c r="D297" i="6"/>
  <c r="D305" i="6"/>
  <c r="E307" i="6"/>
  <c r="E318" i="6"/>
  <c r="E325" i="6"/>
  <c r="E329" i="6"/>
  <c r="E344" i="6"/>
  <c r="D351" i="6"/>
  <c r="E368" i="6"/>
  <c r="E372" i="6"/>
  <c r="D387" i="6"/>
  <c r="D402" i="6"/>
  <c r="D159" i="6"/>
  <c r="D133" i="6"/>
  <c r="D114" i="6"/>
  <c r="D110" i="6"/>
  <c r="D64" i="6"/>
  <c r="D56" i="6"/>
  <c r="D54" i="6"/>
  <c r="D52" i="6"/>
  <c r="G46" i="6"/>
  <c r="G43" i="6"/>
  <c r="E20" i="5"/>
  <c r="G23" i="6"/>
  <c r="D16" i="6"/>
  <c r="D177" i="6"/>
  <c r="E180" i="6"/>
  <c r="D182" i="6"/>
  <c r="E187" i="6"/>
  <c r="D191" i="6"/>
  <c r="E194" i="6"/>
  <c r="E202" i="6"/>
  <c r="E204" i="6"/>
  <c r="E206" i="6"/>
  <c r="E215" i="6"/>
  <c r="D218" i="6"/>
  <c r="D223" i="6"/>
  <c r="E228" i="6"/>
  <c r="E232" i="6"/>
  <c r="E238" i="6"/>
  <c r="E243" i="6"/>
  <c r="E249" i="6"/>
  <c r="D82" i="4"/>
  <c r="E256" i="6"/>
  <c r="E260" i="6"/>
  <c r="E266" i="6"/>
  <c r="E274" i="6"/>
  <c r="E284" i="6"/>
  <c r="D287" i="6"/>
  <c r="E291" i="6"/>
  <c r="D294" i="6"/>
  <c r="E297" i="6"/>
  <c r="E305" i="6"/>
  <c r="D307" i="6"/>
  <c r="D309" i="6"/>
  <c r="D318" i="6"/>
  <c r="D321" i="6"/>
  <c r="D325" i="6"/>
  <c r="D329" i="6"/>
  <c r="D338" i="6"/>
  <c r="D344" i="6"/>
  <c r="D348" i="6"/>
  <c r="E351" i="6"/>
  <c r="E355" i="6"/>
  <c r="D360" i="6"/>
  <c r="D372" i="6"/>
  <c r="D379" i="6"/>
  <c r="E387" i="6"/>
  <c r="E391" i="6"/>
  <c r="E399" i="6"/>
  <c r="E402" i="6"/>
  <c r="E406" i="6"/>
  <c r="E411" i="6"/>
  <c r="D429" i="6"/>
  <c r="D439" i="6"/>
  <c r="D448" i="6"/>
  <c r="D453" i="6"/>
  <c r="D466" i="6"/>
  <c r="D474" i="6"/>
  <c r="D480" i="6"/>
  <c r="D491" i="6"/>
  <c r="D493" i="6"/>
  <c r="D499" i="6"/>
  <c r="E512" i="6"/>
  <c r="D514" i="6"/>
  <c r="E517" i="6"/>
  <c r="D521" i="6"/>
  <c r="E525" i="6"/>
  <c r="D531" i="6"/>
  <c r="E535" i="6"/>
  <c r="D538" i="6"/>
  <c r="E544" i="6"/>
  <c r="E557" i="6"/>
  <c r="E560" i="6"/>
  <c r="D565" i="6"/>
  <c r="D576" i="6"/>
  <c r="E585" i="6"/>
  <c r="E590" i="6"/>
  <c r="E591" i="6"/>
  <c r="E601" i="6"/>
  <c r="D604" i="6"/>
  <c r="E164" i="6"/>
  <c r="E161" i="6"/>
  <c r="E159" i="6"/>
  <c r="E155" i="6"/>
  <c r="E153" i="6"/>
  <c r="E148" i="6"/>
  <c r="E146" i="6"/>
  <c r="E142" i="6"/>
  <c r="E138" i="6"/>
  <c r="E133" i="6"/>
  <c r="D114" i="5"/>
  <c r="E117" i="6"/>
  <c r="E114" i="6"/>
  <c r="E110" i="6"/>
  <c r="D92" i="5"/>
  <c r="C92" i="5"/>
  <c r="D92" i="6"/>
  <c r="D82" i="6"/>
  <c r="D78" i="6"/>
  <c r="D72" i="6"/>
  <c r="E70" i="6"/>
  <c r="E67" i="6"/>
  <c r="E64" i="6"/>
  <c r="E60" i="6"/>
  <c r="E56" i="6"/>
  <c r="E54" i="6"/>
  <c r="E52" i="6"/>
  <c r="E46" i="6"/>
  <c r="E43" i="6"/>
  <c r="E33" i="6"/>
  <c r="E29" i="6"/>
  <c r="E23" i="6"/>
  <c r="E19" i="6"/>
  <c r="E16" i="6"/>
  <c r="G78" i="6"/>
  <c r="H78" i="6" s="1"/>
  <c r="G72" i="6"/>
  <c r="G596" i="6"/>
  <c r="G86" i="6"/>
  <c r="G395" i="6"/>
  <c r="G599" i="6"/>
  <c r="E151" i="5"/>
  <c r="G159" i="6"/>
  <c r="G153" i="6"/>
  <c r="G146" i="6"/>
  <c r="G138" i="6"/>
  <c r="G127" i="6"/>
  <c r="G350" i="6"/>
  <c r="G396" i="6"/>
  <c r="G397" i="6"/>
  <c r="G603" i="6"/>
  <c r="G110" i="6"/>
  <c r="E92" i="5"/>
  <c r="H176" i="6"/>
  <c r="G202" i="6"/>
  <c r="H202" i="6" s="1"/>
  <c r="G600" i="6"/>
  <c r="H57" i="6"/>
  <c r="G180" i="6"/>
  <c r="G593" i="6"/>
  <c r="G161" i="6"/>
  <c r="G155" i="6"/>
  <c r="G148" i="6"/>
  <c r="G133" i="6"/>
  <c r="G117" i="6"/>
  <c r="G232" i="6"/>
  <c r="H232" i="6" s="1"/>
  <c r="G595" i="6"/>
  <c r="G594" i="6"/>
  <c r="G606" i="6"/>
  <c r="G70" i="6"/>
  <c r="D151" i="5"/>
  <c r="C371" i="4"/>
  <c r="F129" i="5"/>
  <c r="C114" i="5"/>
  <c r="E73" i="5"/>
  <c r="F57" i="5"/>
  <c r="I69" i="6" s="1"/>
  <c r="F289" i="4"/>
  <c r="I459" i="6" s="1"/>
  <c r="F164" i="4"/>
  <c r="I334" i="6" s="1"/>
  <c r="F253" i="4"/>
  <c r="I423" i="6" s="1"/>
  <c r="F293" i="4"/>
  <c r="I463" i="6" s="1"/>
  <c r="F262" i="4"/>
  <c r="I432" i="6" s="1"/>
  <c r="F271" i="4"/>
  <c r="I441" i="6" s="1"/>
  <c r="F257" i="4"/>
  <c r="I427" i="6" s="1"/>
  <c r="F266" i="4"/>
  <c r="I436" i="6" s="1"/>
  <c r="F275" i="4"/>
  <c r="I445" i="6" s="1"/>
  <c r="F290" i="4"/>
  <c r="I460" i="6" s="1"/>
  <c r="F140" i="4"/>
  <c r="I310" i="6" s="1"/>
  <c r="F53" i="5"/>
  <c r="I65" i="6" s="1"/>
  <c r="F292" i="4"/>
  <c r="I462" i="6" s="1"/>
  <c r="E70" i="5"/>
  <c r="F144" i="4"/>
  <c r="I314" i="6" s="1"/>
  <c r="F163" i="4"/>
  <c r="I333" i="6" s="1"/>
  <c r="F165" i="4"/>
  <c r="I335" i="6" s="1"/>
  <c r="F161" i="4"/>
  <c r="I331" i="6" s="1"/>
  <c r="F250" i="4"/>
  <c r="I420" i="6" s="1"/>
  <c r="F258" i="4"/>
  <c r="I428" i="6" s="1"/>
  <c r="F299" i="4"/>
  <c r="I469" i="6" s="1"/>
  <c r="E52" i="5"/>
  <c r="F54" i="5"/>
  <c r="I66" i="6" s="1"/>
  <c r="F246" i="4"/>
  <c r="I416" i="6" s="1"/>
  <c r="F294" i="4"/>
  <c r="I464" i="6" s="1"/>
  <c r="F264" i="4"/>
  <c r="I434" i="6" s="1"/>
  <c r="F291" i="4"/>
  <c r="I461" i="6" s="1"/>
  <c r="F295" i="4"/>
  <c r="I465" i="6" s="1"/>
  <c r="F277" i="4"/>
  <c r="I447" i="6" s="1"/>
  <c r="U375" i="1"/>
  <c r="F146" i="4"/>
  <c r="I316" i="6" s="1"/>
  <c r="F255" i="4"/>
  <c r="I425" i="6" s="1"/>
  <c r="F268" i="4"/>
  <c r="I438" i="6" s="1"/>
  <c r="F273" i="4"/>
  <c r="I443" i="6" s="1"/>
  <c r="E45" i="4"/>
  <c r="F44" i="4"/>
  <c r="I214" i="6" s="1"/>
  <c r="F142" i="4"/>
  <c r="I312" i="6" s="1"/>
  <c r="E53" i="4"/>
  <c r="F73" i="4"/>
  <c r="I243" i="6" s="1"/>
  <c r="F71" i="5"/>
  <c r="I83" i="6" s="1"/>
  <c r="E209" i="4"/>
  <c r="F30" i="4"/>
  <c r="I200" i="6" s="1"/>
  <c r="F147" i="4"/>
  <c r="I317" i="6" s="1"/>
  <c r="F244" i="4"/>
  <c r="I414" i="6" s="1"/>
  <c r="F265" i="4"/>
  <c r="I435" i="6" s="1"/>
  <c r="R375" i="1"/>
  <c r="F31" i="4"/>
  <c r="I201" i="6" s="1"/>
  <c r="F167" i="4"/>
  <c r="I337" i="6" s="1"/>
  <c r="F252" i="4"/>
  <c r="I422" i="6" s="1"/>
  <c r="F256" i="4"/>
  <c r="I426" i="6" s="1"/>
  <c r="E48" i="5"/>
  <c r="F125" i="5"/>
  <c r="I137" i="6" s="1"/>
  <c r="I141" i="6"/>
  <c r="D5" i="4"/>
  <c r="E12" i="4"/>
  <c r="E17" i="4"/>
  <c r="E58" i="4"/>
  <c r="F85" i="4"/>
  <c r="I255" i="6" s="1"/>
  <c r="G255" i="6"/>
  <c r="E90" i="4"/>
  <c r="G261" i="6"/>
  <c r="F95" i="4"/>
  <c r="I265" i="6" s="1"/>
  <c r="G265" i="6"/>
  <c r="F100" i="4"/>
  <c r="I270" i="6" s="1"/>
  <c r="G270" i="6"/>
  <c r="H270" i="6" s="1"/>
  <c r="F106" i="4"/>
  <c r="I276" i="6" s="1"/>
  <c r="G276" i="6"/>
  <c r="H276" i="6" s="1"/>
  <c r="F113" i="4"/>
  <c r="I283" i="6" s="1"/>
  <c r="G283" i="6"/>
  <c r="H283" i="6" s="1"/>
  <c r="E124" i="4"/>
  <c r="G295" i="6"/>
  <c r="F134" i="4"/>
  <c r="I304" i="6" s="1"/>
  <c r="G304" i="6"/>
  <c r="H304" i="6" s="1"/>
  <c r="E139" i="4"/>
  <c r="G311" i="6"/>
  <c r="F145" i="4"/>
  <c r="I315" i="6" s="1"/>
  <c r="G315" i="6"/>
  <c r="F150" i="4"/>
  <c r="I320" i="6" s="1"/>
  <c r="G320" i="6"/>
  <c r="F156" i="4"/>
  <c r="G326" i="6"/>
  <c r="F170" i="4"/>
  <c r="I340" i="6" s="1"/>
  <c r="G340" i="6"/>
  <c r="F175" i="4"/>
  <c r="I345" i="6" s="1"/>
  <c r="G345" i="6"/>
  <c r="F182" i="4"/>
  <c r="I352" i="6" s="1"/>
  <c r="G352" i="6"/>
  <c r="F192" i="4"/>
  <c r="I362" i="6" s="1"/>
  <c r="G362" i="6"/>
  <c r="F196" i="4"/>
  <c r="I366" i="6" s="1"/>
  <c r="G366" i="6"/>
  <c r="F203" i="4"/>
  <c r="G373" i="6"/>
  <c r="F208" i="4"/>
  <c r="I378" i="6" s="1"/>
  <c r="G378" i="6"/>
  <c r="E217" i="4"/>
  <c r="G388" i="6"/>
  <c r="F231" i="4"/>
  <c r="I401" i="6" s="1"/>
  <c r="G401" i="6"/>
  <c r="F237" i="4"/>
  <c r="I407" i="6" s="1"/>
  <c r="G407" i="6"/>
  <c r="H407" i="6" s="1"/>
  <c r="F242" i="4"/>
  <c r="I412" i="6" s="1"/>
  <c r="H412" i="6"/>
  <c r="F263" i="4"/>
  <c r="I433" i="6" s="1"/>
  <c r="G433" i="6"/>
  <c r="F267" i="4"/>
  <c r="I437" i="6" s="1"/>
  <c r="G437" i="6"/>
  <c r="F272" i="4"/>
  <c r="I442" i="6" s="1"/>
  <c r="G442" i="6"/>
  <c r="H442" i="6" s="1"/>
  <c r="F276" i="4"/>
  <c r="I446" i="6" s="1"/>
  <c r="G446" i="6"/>
  <c r="H446" i="6" s="1"/>
  <c r="F281" i="4"/>
  <c r="I451" i="6" s="1"/>
  <c r="G451" i="6"/>
  <c r="F286" i="4"/>
  <c r="I456" i="6" s="1"/>
  <c r="G456" i="6"/>
  <c r="F303" i="4"/>
  <c r="I473" i="6" s="1"/>
  <c r="G473" i="6"/>
  <c r="H473" i="6" s="1"/>
  <c r="F308" i="4"/>
  <c r="I478" i="6" s="1"/>
  <c r="G478" i="6"/>
  <c r="F313" i="4"/>
  <c r="I483" i="6" s="1"/>
  <c r="G483" i="6"/>
  <c r="H483" i="6" s="1"/>
  <c r="F318" i="4"/>
  <c r="I488" i="6" s="1"/>
  <c r="G488" i="6"/>
  <c r="H488" i="6" s="1"/>
  <c r="F324" i="4"/>
  <c r="G494" i="6"/>
  <c r="E351" i="4"/>
  <c r="G522" i="6"/>
  <c r="E361" i="4"/>
  <c r="G532" i="6"/>
  <c r="F373" i="4"/>
  <c r="I543" i="6" s="1"/>
  <c r="G543" i="6"/>
  <c r="H543" i="6" s="1"/>
  <c r="F379" i="4"/>
  <c r="I549" i="6" s="1"/>
  <c r="G549" i="6"/>
  <c r="F384" i="4"/>
  <c r="I554" i="6" s="1"/>
  <c r="G554" i="6"/>
  <c r="H554" i="6" s="1"/>
  <c r="F389" i="4"/>
  <c r="I559" i="6" s="1"/>
  <c r="G559" i="6"/>
  <c r="E395" i="4"/>
  <c r="G566" i="6"/>
  <c r="E406" i="4"/>
  <c r="G577" i="6"/>
  <c r="E415" i="4"/>
  <c r="G586" i="6"/>
  <c r="E434" i="4"/>
  <c r="G605" i="6"/>
  <c r="E129" i="5"/>
  <c r="E114" i="5"/>
  <c r="F92" i="5"/>
  <c r="I104" i="6" s="1"/>
  <c r="D20" i="5"/>
  <c r="C3" i="5"/>
  <c r="E92" i="6"/>
  <c r="E107" i="6"/>
  <c r="E127" i="6"/>
  <c r="I205" i="6"/>
  <c r="I213" i="6"/>
  <c r="I231" i="6"/>
  <c r="I239" i="6"/>
  <c r="I244" i="6"/>
  <c r="E253" i="6"/>
  <c r="D197" i="4"/>
  <c r="D220" i="4"/>
  <c r="C220" i="4"/>
  <c r="D393" i="6"/>
  <c r="C322" i="4"/>
  <c r="D495" i="6"/>
  <c r="C402" i="4"/>
  <c r="D573" i="6"/>
  <c r="C420" i="4"/>
  <c r="D591" i="6"/>
  <c r="D427" i="4"/>
  <c r="E598" i="6"/>
  <c r="C103" i="4"/>
  <c r="D103" i="4"/>
  <c r="E278" i="6"/>
  <c r="C177" i="4"/>
  <c r="C197" i="4"/>
  <c r="D368" i="6"/>
  <c r="C205" i="4"/>
  <c r="D340" i="4"/>
  <c r="D328" i="4" s="1"/>
  <c r="C394" i="4"/>
  <c r="D402" i="4"/>
  <c r="E573" i="6"/>
  <c r="D418" i="4"/>
  <c r="E7" i="4"/>
  <c r="E79" i="4"/>
  <c r="F87" i="4"/>
  <c r="I257" i="6" s="1"/>
  <c r="G257" i="6"/>
  <c r="F97" i="4"/>
  <c r="I267" i="6" s="1"/>
  <c r="G267" i="6"/>
  <c r="F101" i="4"/>
  <c r="I271" i="6" s="1"/>
  <c r="G271" i="6"/>
  <c r="F107" i="4"/>
  <c r="I277" i="6" s="1"/>
  <c r="G277" i="6"/>
  <c r="H277" i="6" s="1"/>
  <c r="E114" i="4"/>
  <c r="G285" i="6"/>
  <c r="E135" i="4"/>
  <c r="G306" i="6"/>
  <c r="F152" i="4"/>
  <c r="G322" i="6"/>
  <c r="H322" i="6" s="1"/>
  <c r="F157" i="4"/>
  <c r="I327" i="6" s="1"/>
  <c r="G327" i="6"/>
  <c r="F162" i="4"/>
  <c r="I332" i="6" s="1"/>
  <c r="G332" i="6"/>
  <c r="F166" i="4"/>
  <c r="I336" i="6" s="1"/>
  <c r="G336" i="6"/>
  <c r="F171" i="4"/>
  <c r="I341" i="6" s="1"/>
  <c r="G341" i="6"/>
  <c r="F183" i="4"/>
  <c r="I353" i="6" s="1"/>
  <c r="G353" i="6"/>
  <c r="F193" i="4"/>
  <c r="I363" i="6" s="1"/>
  <c r="G363" i="6"/>
  <c r="E198" i="4"/>
  <c r="G369" i="6"/>
  <c r="F204" i="4"/>
  <c r="I374" i="6" s="1"/>
  <c r="G374" i="6"/>
  <c r="H374" i="6" s="1"/>
  <c r="F233" i="4"/>
  <c r="I403" i="6" s="1"/>
  <c r="G403" i="6"/>
  <c r="F238" i="4"/>
  <c r="I408" i="6" s="1"/>
  <c r="G408" i="6"/>
  <c r="F243" i="4"/>
  <c r="I413" i="6" s="1"/>
  <c r="G413" i="6"/>
  <c r="F247" i="4"/>
  <c r="I417" i="6" s="1"/>
  <c r="G417" i="6"/>
  <c r="F251" i="4"/>
  <c r="I421" i="6" s="1"/>
  <c r="G421" i="6"/>
  <c r="H421" i="6" s="1"/>
  <c r="F260" i="4"/>
  <c r="I430" i="6" s="1"/>
  <c r="G430" i="6"/>
  <c r="H430" i="6" s="1"/>
  <c r="F282" i="4"/>
  <c r="I452" i="6" s="1"/>
  <c r="G452" i="6"/>
  <c r="F287" i="4"/>
  <c r="I457" i="6" s="1"/>
  <c r="G457" i="6"/>
  <c r="F300" i="4"/>
  <c r="I470" i="6" s="1"/>
  <c r="G470" i="6"/>
  <c r="F305" i="4"/>
  <c r="I475" i="6" s="1"/>
  <c r="G475" i="6"/>
  <c r="F309" i="4"/>
  <c r="I479" i="6" s="1"/>
  <c r="G479" i="6"/>
  <c r="H479" i="6" s="1"/>
  <c r="F314" i="4"/>
  <c r="I484" i="6" s="1"/>
  <c r="G484" i="6"/>
  <c r="F319" i="4"/>
  <c r="I489" i="6" s="1"/>
  <c r="G489" i="6"/>
  <c r="F326" i="4"/>
  <c r="I496" i="6" s="1"/>
  <c r="G496" i="6"/>
  <c r="H496" i="6" s="1"/>
  <c r="E347" i="4"/>
  <c r="G518" i="6"/>
  <c r="E368" i="4"/>
  <c r="G539" i="6"/>
  <c r="F375" i="4"/>
  <c r="I545" i="6" s="1"/>
  <c r="G545" i="6"/>
  <c r="F385" i="4"/>
  <c r="I555" i="6" s="1"/>
  <c r="G555" i="6"/>
  <c r="H555" i="6" s="1"/>
  <c r="E390" i="4"/>
  <c r="G561" i="6"/>
  <c r="H561" i="6" s="1"/>
  <c r="E431" i="4"/>
  <c r="G602" i="6"/>
  <c r="F151" i="5"/>
  <c r="I163" i="6" s="1"/>
  <c r="D129" i="5"/>
  <c r="C73" i="5"/>
  <c r="F3" i="5"/>
  <c r="G33" i="6"/>
  <c r="H58" i="6"/>
  <c r="G59" i="6"/>
  <c r="G61" i="6"/>
  <c r="H62" i="6"/>
  <c r="G63" i="6"/>
  <c r="G71" i="6"/>
  <c r="G83" i="6"/>
  <c r="H83" i="6" s="1"/>
  <c r="G84" i="6"/>
  <c r="H84" i="6" s="1"/>
  <c r="G92" i="6"/>
  <c r="G107" i="6"/>
  <c r="G116" i="6"/>
  <c r="H116" i="6" s="1"/>
  <c r="G142" i="6"/>
  <c r="G164" i="6"/>
  <c r="D112" i="4"/>
  <c r="E287" i="6"/>
  <c r="F81" i="4"/>
  <c r="I251" i="6" s="1"/>
  <c r="G251" i="6"/>
  <c r="H251" i="6" s="1"/>
  <c r="F88" i="4"/>
  <c r="G258" i="6"/>
  <c r="F93" i="4"/>
  <c r="I263" i="6" s="1"/>
  <c r="G263" i="6"/>
  <c r="F98" i="4"/>
  <c r="I268" i="6" s="1"/>
  <c r="G268" i="6"/>
  <c r="F102" i="4"/>
  <c r="I272" i="6" s="1"/>
  <c r="G272" i="6"/>
  <c r="E108" i="4"/>
  <c r="G279" i="6"/>
  <c r="E121" i="4"/>
  <c r="G292" i="6"/>
  <c r="E127" i="4"/>
  <c r="G298" i="6"/>
  <c r="F138" i="4"/>
  <c r="G308" i="6"/>
  <c r="H308" i="6" s="1"/>
  <c r="F153" i="4"/>
  <c r="I323" i="6" s="1"/>
  <c r="G323" i="6"/>
  <c r="F158" i="4"/>
  <c r="I328" i="6" s="1"/>
  <c r="G328" i="6"/>
  <c r="F172" i="4"/>
  <c r="I342" i="6" s="1"/>
  <c r="G342" i="6"/>
  <c r="E178" i="4"/>
  <c r="G349" i="6"/>
  <c r="F184" i="4"/>
  <c r="I354" i="6" s="1"/>
  <c r="G354" i="6"/>
  <c r="H354" i="6" s="1"/>
  <c r="F194" i="4"/>
  <c r="I364" i="6" s="1"/>
  <c r="G364" i="6"/>
  <c r="H364" i="6" s="1"/>
  <c r="F206" i="4"/>
  <c r="I376" i="6" s="1"/>
  <c r="G376" i="6"/>
  <c r="H376" i="6" s="1"/>
  <c r="E221" i="4"/>
  <c r="G392" i="6"/>
  <c r="F234" i="4"/>
  <c r="I404" i="6" s="1"/>
  <c r="G404" i="6"/>
  <c r="H404" i="6" s="1"/>
  <c r="F239" i="4"/>
  <c r="I409" i="6" s="1"/>
  <c r="G409" i="6"/>
  <c r="H409" i="6" s="1"/>
  <c r="F261" i="4"/>
  <c r="I431" i="6" s="1"/>
  <c r="G431" i="6"/>
  <c r="H431" i="6" s="1"/>
  <c r="F270" i="4"/>
  <c r="I440" i="6" s="1"/>
  <c r="G440" i="6"/>
  <c r="H440" i="6" s="1"/>
  <c r="F274" i="4"/>
  <c r="I444" i="6" s="1"/>
  <c r="G444" i="6"/>
  <c r="F279" i="4"/>
  <c r="G449" i="6"/>
  <c r="H449" i="6" s="1"/>
  <c r="F284" i="4"/>
  <c r="I454" i="6" s="1"/>
  <c r="G454" i="6"/>
  <c r="H454" i="6" s="1"/>
  <c r="F288" i="4"/>
  <c r="I458" i="6" s="1"/>
  <c r="G458" i="6"/>
  <c r="F297" i="4"/>
  <c r="I467" i="6" s="1"/>
  <c r="G467" i="6"/>
  <c r="F301" i="4"/>
  <c r="I471" i="6" s="1"/>
  <c r="G471" i="6"/>
  <c r="F306" i="4"/>
  <c r="I476" i="6" s="1"/>
  <c r="G476" i="6"/>
  <c r="H476" i="6" s="1"/>
  <c r="F311" i="4"/>
  <c r="I481" i="6" s="1"/>
  <c r="G481" i="6"/>
  <c r="F316" i="4"/>
  <c r="I486" i="6" s="1"/>
  <c r="G486" i="6"/>
  <c r="H486" i="6" s="1"/>
  <c r="F320" i="4"/>
  <c r="I490" i="6" s="1"/>
  <c r="G490" i="6"/>
  <c r="F327" i="4"/>
  <c r="I497" i="6" s="1"/>
  <c r="G497" i="6"/>
  <c r="H497" i="6" s="1"/>
  <c r="E342" i="4"/>
  <c r="G513" i="6"/>
  <c r="F376" i="4"/>
  <c r="I546" i="6" s="1"/>
  <c r="G546" i="6"/>
  <c r="F381" i="4"/>
  <c r="I551" i="6" s="1"/>
  <c r="G551" i="6"/>
  <c r="F386" i="4"/>
  <c r="I556" i="6" s="1"/>
  <c r="G556" i="6"/>
  <c r="H556" i="6" s="1"/>
  <c r="E403" i="4"/>
  <c r="G574" i="6"/>
  <c r="F437" i="4"/>
  <c r="I607" i="6" s="1"/>
  <c r="H607" i="6"/>
  <c r="C129" i="5"/>
  <c r="F73" i="5"/>
  <c r="I85" i="6" s="1"/>
  <c r="D30" i="5"/>
  <c r="E3" i="5"/>
  <c r="I19" i="6"/>
  <c r="I33" i="6"/>
  <c r="I86" i="6"/>
  <c r="I116" i="6"/>
  <c r="I127" i="6"/>
  <c r="I142" i="6"/>
  <c r="C112" i="4"/>
  <c r="D284" i="6"/>
  <c r="C340" i="4"/>
  <c r="D512" i="6"/>
  <c r="C378" i="4"/>
  <c r="D553" i="6"/>
  <c r="C5" i="4"/>
  <c r="D177" i="4"/>
  <c r="E348" i="6"/>
  <c r="D205" i="4"/>
  <c r="E379" i="6"/>
  <c r="F220" i="4"/>
  <c r="I390" i="6" s="1"/>
  <c r="I391" i="6"/>
  <c r="C315" i="4"/>
  <c r="D322" i="4"/>
  <c r="E493" i="6"/>
  <c r="E499" i="6"/>
  <c r="F340" i="4"/>
  <c r="I514" i="6"/>
  <c r="D371" i="4"/>
  <c r="D378" i="4"/>
  <c r="E553" i="6"/>
  <c r="F394" i="4"/>
  <c r="I564" i="6" s="1"/>
  <c r="F402" i="4"/>
  <c r="I572" i="6" s="1"/>
  <c r="F420" i="4"/>
  <c r="C427" i="4"/>
  <c r="D598" i="6"/>
  <c r="E21" i="4"/>
  <c r="F84" i="4"/>
  <c r="I254" i="6" s="1"/>
  <c r="G254" i="6"/>
  <c r="F89" i="4"/>
  <c r="I259" i="6" s="1"/>
  <c r="G259" i="6"/>
  <c r="H259" i="6" s="1"/>
  <c r="F94" i="4"/>
  <c r="I264" i="6" s="1"/>
  <c r="G264" i="6"/>
  <c r="F99" i="4"/>
  <c r="I269" i="6" s="1"/>
  <c r="G269" i="6"/>
  <c r="E104" i="4"/>
  <c r="G275" i="6"/>
  <c r="H275" i="6" s="1"/>
  <c r="F110" i="4"/>
  <c r="I280" i="6" s="1"/>
  <c r="G280" i="6"/>
  <c r="H280" i="6" s="1"/>
  <c r="E117" i="4"/>
  <c r="G288" i="6"/>
  <c r="F133" i="4"/>
  <c r="G303" i="6"/>
  <c r="H303" i="6" s="1"/>
  <c r="F149" i="4"/>
  <c r="I319" i="6" s="1"/>
  <c r="G319" i="6"/>
  <c r="F154" i="4"/>
  <c r="I324" i="6" s="1"/>
  <c r="G324" i="6"/>
  <c r="F160" i="4"/>
  <c r="G330" i="6"/>
  <c r="H330" i="6" s="1"/>
  <c r="F169" i="4"/>
  <c r="G339" i="6"/>
  <c r="F173" i="4"/>
  <c r="I343" i="6" s="1"/>
  <c r="G343" i="6"/>
  <c r="H343" i="6" s="1"/>
  <c r="E185" i="4"/>
  <c r="G356" i="6"/>
  <c r="F191" i="4"/>
  <c r="I361" i="6" s="1"/>
  <c r="G361" i="6"/>
  <c r="F195" i="4"/>
  <c r="I365" i="6" s="1"/>
  <c r="G365" i="6"/>
  <c r="F201" i="4"/>
  <c r="I371" i="6" s="1"/>
  <c r="G371" i="6"/>
  <c r="H371" i="6" s="1"/>
  <c r="F207" i="4"/>
  <c r="I377" i="6" s="1"/>
  <c r="G377" i="6"/>
  <c r="E223" i="4"/>
  <c r="G394" i="6"/>
  <c r="F230" i="4"/>
  <c r="G400" i="6"/>
  <c r="H400" i="6" s="1"/>
  <c r="F235" i="4"/>
  <c r="I405" i="6" s="1"/>
  <c r="G405" i="6"/>
  <c r="F240" i="4"/>
  <c r="I410" i="6" s="1"/>
  <c r="G410" i="6"/>
  <c r="F245" i="4"/>
  <c r="I415" i="6" s="1"/>
  <c r="G415" i="6"/>
  <c r="H415" i="6" s="1"/>
  <c r="F280" i="4"/>
  <c r="I450" i="6" s="1"/>
  <c r="G450" i="6"/>
  <c r="H450" i="6" s="1"/>
  <c r="F285" i="4"/>
  <c r="I455" i="6" s="1"/>
  <c r="G455" i="6"/>
  <c r="H455" i="6" s="1"/>
  <c r="F298" i="4"/>
  <c r="I468" i="6" s="1"/>
  <c r="G468" i="6"/>
  <c r="F302" i="4"/>
  <c r="I472" i="6" s="1"/>
  <c r="G472" i="6"/>
  <c r="H472" i="6" s="1"/>
  <c r="F307" i="4"/>
  <c r="I477" i="6" s="1"/>
  <c r="G477" i="6"/>
  <c r="F312" i="4"/>
  <c r="I482" i="6" s="1"/>
  <c r="G482" i="6"/>
  <c r="H482" i="6" s="1"/>
  <c r="F317" i="4"/>
  <c r="I487" i="6" s="1"/>
  <c r="G487" i="6"/>
  <c r="E329" i="4"/>
  <c r="G500" i="6"/>
  <c r="E344" i="4"/>
  <c r="G515" i="6"/>
  <c r="E355" i="4"/>
  <c r="G526" i="6"/>
  <c r="E365" i="4"/>
  <c r="G536" i="6"/>
  <c r="F372" i="4"/>
  <c r="I542" i="6" s="1"/>
  <c r="G542" i="6"/>
  <c r="F382" i="4"/>
  <c r="I552" i="6" s="1"/>
  <c r="G552" i="6"/>
  <c r="H552" i="6" s="1"/>
  <c r="F388" i="4"/>
  <c r="I558" i="6" s="1"/>
  <c r="G558" i="6"/>
  <c r="H558" i="6" s="1"/>
  <c r="E421" i="4"/>
  <c r="G592" i="6"/>
  <c r="C30" i="5"/>
  <c r="D3" i="5"/>
  <c r="D19" i="6"/>
  <c r="D33" i="6"/>
  <c r="D46" i="6"/>
  <c r="D86" i="6"/>
  <c r="D138" i="6"/>
  <c r="D142" i="6"/>
  <c r="D164" i="6"/>
  <c r="G178" i="6"/>
  <c r="G181" i="6"/>
  <c r="G183" i="6"/>
  <c r="G188" i="6"/>
  <c r="G192" i="6"/>
  <c r="G203" i="6"/>
  <c r="H203" i="6" s="1"/>
  <c r="G205" i="6"/>
  <c r="H205" i="6" s="1"/>
  <c r="G213" i="6"/>
  <c r="G216" i="6"/>
  <c r="G219" i="6"/>
  <c r="G224" i="6"/>
  <c r="G229" i="6"/>
  <c r="G231" i="6"/>
  <c r="G233" i="6"/>
  <c r="H233" i="6" s="1"/>
  <c r="G234" i="6"/>
  <c r="G235" i="6"/>
  <c r="G236" i="6"/>
  <c r="G237" i="6"/>
  <c r="G239" i="6"/>
  <c r="H239" i="6" s="1"/>
  <c r="G240" i="6"/>
  <c r="G241" i="6"/>
  <c r="G242" i="6"/>
  <c r="G244" i="6"/>
  <c r="G245" i="6"/>
  <c r="G246" i="6"/>
  <c r="G247" i="6"/>
  <c r="G248" i="6"/>
  <c r="H248" i="6" s="1"/>
  <c r="G250" i="6"/>
  <c r="D253" i="6"/>
  <c r="F55" i="5"/>
  <c r="I67" i="6" s="1"/>
  <c r="F49" i="5"/>
  <c r="I61" i="6" s="1"/>
  <c r="E44" i="5"/>
  <c r="D69" i="5"/>
  <c r="E102" i="5"/>
  <c r="F45" i="5"/>
  <c r="E428" i="4"/>
  <c r="E383" i="4"/>
  <c r="F321" i="4"/>
  <c r="I491" i="6" s="1"/>
  <c r="E259" i="4"/>
  <c r="F218" i="4"/>
  <c r="I388" i="6" s="1"/>
  <c r="F199" i="4"/>
  <c r="I369" i="6" s="1"/>
  <c r="E174" i="4"/>
  <c r="E159" i="4"/>
  <c r="F141" i="4"/>
  <c r="I311" i="6" s="1"/>
  <c r="E137" i="4"/>
  <c r="F109" i="4"/>
  <c r="E96" i="4"/>
  <c r="F91" i="4"/>
  <c r="E86" i="4"/>
  <c r="E83" i="4"/>
  <c r="E73" i="4"/>
  <c r="E68" i="4"/>
  <c r="E48" i="4"/>
  <c r="E34" i="4"/>
  <c r="F33" i="4"/>
  <c r="D4" i="4"/>
  <c r="C111" i="4"/>
  <c r="E24" i="4"/>
  <c r="E148" i="4"/>
  <c r="E151" i="4"/>
  <c r="E168" i="4"/>
  <c r="E181" i="4"/>
  <c r="E202" i="4"/>
  <c r="E241" i="4"/>
  <c r="E278" i="4"/>
  <c r="E296" i="4"/>
  <c r="E310" i="4"/>
  <c r="E325" i="4"/>
  <c r="E36" i="4"/>
  <c r="F50" i="4"/>
  <c r="F63" i="4"/>
  <c r="F80" i="4"/>
  <c r="F92" i="4"/>
  <c r="I262" i="6" s="1"/>
  <c r="F105" i="4"/>
  <c r="E155" i="4"/>
  <c r="E190" i="4"/>
  <c r="F219" i="4"/>
  <c r="E229" i="4"/>
  <c r="E232" i="4"/>
  <c r="E304" i="4"/>
  <c r="E323" i="4"/>
  <c r="F380" i="4"/>
  <c r="F176" i="4"/>
  <c r="F200" i="4"/>
  <c r="D315" i="4"/>
  <c r="E387" i="4"/>
  <c r="E236" i="4"/>
  <c r="E269" i="4"/>
  <c r="E283" i="4"/>
  <c r="E315" i="4"/>
  <c r="E374" i="4"/>
  <c r="F6" i="4"/>
  <c r="I176" i="6" s="1"/>
  <c r="F143" i="4"/>
  <c r="D175" i="6" l="1"/>
  <c r="H413" i="6"/>
  <c r="G411" i="6"/>
  <c r="H411" i="6" s="1"/>
  <c r="G60" i="6"/>
  <c r="D281" i="6"/>
  <c r="D597" i="6"/>
  <c r="E541" i="6"/>
  <c r="E498" i="6"/>
  <c r="E492" i="6"/>
  <c r="D548" i="6"/>
  <c r="D282" i="6"/>
  <c r="D141" i="6"/>
  <c r="E588" i="6"/>
  <c r="E572" i="6"/>
  <c r="E510" i="6"/>
  <c r="D347" i="6"/>
  <c r="E273" i="6"/>
  <c r="E390" i="6"/>
  <c r="E32" i="6"/>
  <c r="E163" i="6"/>
  <c r="E548" i="6"/>
  <c r="D485" i="6"/>
  <c r="E375" i="6"/>
  <c r="E347" i="6"/>
  <c r="D564" i="6"/>
  <c r="D375" i="6"/>
  <c r="D367" i="6"/>
  <c r="D273" i="6"/>
  <c r="E597" i="6"/>
  <c r="D572" i="6"/>
  <c r="D492" i="6"/>
  <c r="D390" i="6"/>
  <c r="E367" i="6"/>
  <c r="E175" i="6"/>
  <c r="D126" i="6"/>
  <c r="D541" i="6"/>
  <c r="D104" i="6"/>
  <c r="E104" i="6"/>
  <c r="E126" i="6"/>
  <c r="E252" i="6"/>
  <c r="G32" i="6"/>
  <c r="D32" i="6"/>
  <c r="E85" i="6"/>
  <c r="D163" i="6"/>
  <c r="D252" i="6"/>
  <c r="G495" i="6"/>
  <c r="H495" i="6" s="1"/>
  <c r="G187" i="6"/>
  <c r="G399" i="6"/>
  <c r="G204" i="6"/>
  <c r="H204" i="6" s="1"/>
  <c r="G535" i="6"/>
  <c r="G355" i="6"/>
  <c r="G284" i="6"/>
  <c r="G141" i="6"/>
  <c r="G309" i="6"/>
  <c r="H309" i="6" s="1"/>
  <c r="G321" i="6"/>
  <c r="H321" i="6" s="1"/>
  <c r="G177" i="6"/>
  <c r="G439" i="6"/>
  <c r="H439" i="6" s="1"/>
  <c r="G206" i="6"/>
  <c r="H206" i="6" s="1"/>
  <c r="G338" i="6"/>
  <c r="G218" i="6"/>
  <c r="H218" i="6" s="1"/>
  <c r="G307" i="6"/>
  <c r="H307" i="6" s="1"/>
  <c r="G553" i="6"/>
  <c r="H553" i="6" s="1"/>
  <c r="G291" i="6"/>
  <c r="G249" i="6"/>
  <c r="H249" i="6" s="1"/>
  <c r="G228" i="6"/>
  <c r="G379" i="6"/>
  <c r="G104" i="6"/>
  <c r="G604" i="6"/>
  <c r="G325" i="6"/>
  <c r="G191" i="6"/>
  <c r="G278" i="6"/>
  <c r="G182" i="6"/>
  <c r="G85" i="6"/>
  <c r="G531" i="6"/>
  <c r="G243" i="6"/>
  <c r="G194" i="6"/>
  <c r="H194" i="6" s="1"/>
  <c r="G114" i="6"/>
  <c r="H114" i="6" s="1"/>
  <c r="G601" i="6"/>
  <c r="G538" i="6"/>
  <c r="G585" i="6"/>
  <c r="G521" i="6"/>
  <c r="G294" i="6"/>
  <c r="G223" i="6"/>
  <c r="G64" i="6"/>
  <c r="G82" i="6"/>
  <c r="H82" i="6" s="1"/>
  <c r="G525" i="6"/>
  <c r="G274" i="6"/>
  <c r="H274" i="6" s="1"/>
  <c r="G387" i="6"/>
  <c r="H387" i="6" s="1"/>
  <c r="G544" i="6"/>
  <c r="G480" i="6"/>
  <c r="H480" i="6" s="1"/>
  <c r="G318" i="6"/>
  <c r="G329" i="6"/>
  <c r="H329" i="6" s="1"/>
  <c r="G485" i="6"/>
  <c r="H485" i="6" s="1"/>
  <c r="G466" i="6"/>
  <c r="H466" i="6" s="1"/>
  <c r="G253" i="6"/>
  <c r="G344" i="6"/>
  <c r="H344" i="6" s="1"/>
  <c r="G514" i="6"/>
  <c r="G453" i="6"/>
  <c r="H453" i="6" s="1"/>
  <c r="G448" i="6"/>
  <c r="H448" i="6" s="1"/>
  <c r="G256" i="6"/>
  <c r="H256" i="6" s="1"/>
  <c r="G573" i="6"/>
  <c r="G512" i="6"/>
  <c r="G391" i="6"/>
  <c r="G348" i="6"/>
  <c r="G360" i="6"/>
  <c r="H360" i="6" s="1"/>
  <c r="G499" i="6"/>
  <c r="G393" i="6"/>
  <c r="G287" i="6"/>
  <c r="G560" i="6"/>
  <c r="H560" i="6" s="1"/>
  <c r="G517" i="6"/>
  <c r="G368" i="6"/>
  <c r="H368" i="6" s="1"/>
  <c r="G305" i="6"/>
  <c r="G576" i="6"/>
  <c r="G260" i="6"/>
  <c r="G238" i="6"/>
  <c r="H238" i="6" s="1"/>
  <c r="G474" i="6"/>
  <c r="H474" i="6" s="1"/>
  <c r="G406" i="6"/>
  <c r="H406" i="6" s="1"/>
  <c r="G402" i="6"/>
  <c r="H402" i="6" s="1"/>
  <c r="G266" i="6"/>
  <c r="H266" i="6" s="1"/>
  <c r="G429" i="6"/>
  <c r="H429" i="6" s="1"/>
  <c r="G297" i="6"/>
  <c r="H297" i="6" s="1"/>
  <c r="G126" i="6"/>
  <c r="G215" i="6"/>
  <c r="G163" i="6"/>
  <c r="E125" i="5"/>
  <c r="F387" i="4"/>
  <c r="I557" i="6" s="1"/>
  <c r="F70" i="5"/>
  <c r="F69" i="5" s="1"/>
  <c r="I81" i="6" s="1"/>
  <c r="F52" i="5"/>
  <c r="I64" i="6" s="1"/>
  <c r="E103" i="4"/>
  <c r="F24" i="4"/>
  <c r="I194" i="6" s="1"/>
  <c r="F36" i="4"/>
  <c r="I206" i="6" s="1"/>
  <c r="F83" i="4"/>
  <c r="I253" i="6" s="1"/>
  <c r="F148" i="4"/>
  <c r="I318" i="6" s="1"/>
  <c r="E220" i="4"/>
  <c r="F383" i="4"/>
  <c r="I553" i="6" s="1"/>
  <c r="F269" i="4"/>
  <c r="I439" i="6" s="1"/>
  <c r="E205" i="4"/>
  <c r="F283" i="4"/>
  <c r="I453" i="6" s="1"/>
  <c r="F296" i="4"/>
  <c r="I466" i="6" s="1"/>
  <c r="E371" i="4"/>
  <c r="F48" i="5"/>
  <c r="I60" i="6" s="1"/>
  <c r="F259" i="4"/>
  <c r="I429" i="6" s="1"/>
  <c r="F427" i="4"/>
  <c r="I597" i="6" s="1"/>
  <c r="F96" i="4"/>
  <c r="I266" i="6" s="1"/>
  <c r="F232" i="4"/>
  <c r="I402" i="6" s="1"/>
  <c r="F374" i="4"/>
  <c r="I544" i="6" s="1"/>
  <c r="F325" i="4"/>
  <c r="I495" i="6" s="1"/>
  <c r="F181" i="4"/>
  <c r="F229" i="4"/>
  <c r="I399" i="6" s="1"/>
  <c r="I400" i="6"/>
  <c r="F168" i="4"/>
  <c r="I338" i="6" s="1"/>
  <c r="I339" i="6"/>
  <c r="F127" i="4"/>
  <c r="I297" i="6" s="1"/>
  <c r="I303" i="6"/>
  <c r="I550" i="6"/>
  <c r="F108" i="4"/>
  <c r="I278" i="6" s="1"/>
  <c r="I279" i="6"/>
  <c r="C28" i="5"/>
  <c r="D42" i="6"/>
  <c r="F328" i="4"/>
  <c r="I498" i="6" s="1"/>
  <c r="I510" i="6"/>
  <c r="E2" i="5"/>
  <c r="G15" i="6"/>
  <c r="C418" i="4"/>
  <c r="D590" i="6"/>
  <c r="F174" i="4"/>
  <c r="I344" i="6" s="1"/>
  <c r="I346" i="6"/>
  <c r="F44" i="5"/>
  <c r="I56" i="6" s="1"/>
  <c r="I57" i="6"/>
  <c r="F139" i="4"/>
  <c r="I313" i="6"/>
  <c r="F48" i="4"/>
  <c r="I218" i="6" s="1"/>
  <c r="I220" i="6"/>
  <c r="E197" i="4"/>
  <c r="G372" i="6"/>
  <c r="E174" i="6"/>
  <c r="E322" i="4"/>
  <c r="G493" i="6"/>
  <c r="E177" i="4"/>
  <c r="G351" i="6"/>
  <c r="H351" i="6" s="1"/>
  <c r="F32" i="4"/>
  <c r="I202" i="6" s="1"/>
  <c r="I203" i="6"/>
  <c r="F190" i="4"/>
  <c r="I360" i="6" s="1"/>
  <c r="F315" i="4"/>
  <c r="I485" i="6" s="1"/>
  <c r="E81" i="6"/>
  <c r="C125" i="5"/>
  <c r="F159" i="4"/>
  <c r="I329" i="6" s="1"/>
  <c r="I330" i="6"/>
  <c r="F418" i="4"/>
  <c r="I588" i="6" s="1"/>
  <c r="I590" i="6"/>
  <c r="D28" i="5"/>
  <c r="E42" i="6"/>
  <c r="F86" i="4"/>
  <c r="I256" i="6" s="1"/>
  <c r="I258" i="6"/>
  <c r="D111" i="4"/>
  <c r="E282" i="6"/>
  <c r="F2" i="5"/>
  <c r="I14" i="6" s="1"/>
  <c r="I15" i="6"/>
  <c r="F323" i="4"/>
  <c r="I493" i="6" s="1"/>
  <c r="I494" i="6"/>
  <c r="F202" i="4"/>
  <c r="I372" i="6" s="1"/>
  <c r="I373" i="6"/>
  <c r="F155" i="4"/>
  <c r="I325" i="6" s="1"/>
  <c r="I326" i="6"/>
  <c r="F62" i="4"/>
  <c r="I232" i="6" s="1"/>
  <c r="I233" i="6"/>
  <c r="F304" i="4"/>
  <c r="I474" i="6" s="1"/>
  <c r="D2" i="5"/>
  <c r="E14" i="6" s="1"/>
  <c r="E15" i="6"/>
  <c r="E420" i="4"/>
  <c r="G591" i="6"/>
  <c r="C328" i="4"/>
  <c r="D510" i="6"/>
  <c r="E378" i="4"/>
  <c r="G557" i="6"/>
  <c r="H557" i="6" s="1"/>
  <c r="F104" i="4"/>
  <c r="I275" i="6"/>
  <c r="E402" i="4"/>
  <c r="D228" i="4"/>
  <c r="E485" i="6"/>
  <c r="F217" i="4"/>
  <c r="I389" i="6"/>
  <c r="E340" i="4"/>
  <c r="F90" i="4"/>
  <c r="I260" i="6" s="1"/>
  <c r="I261" i="6"/>
  <c r="F236" i="4"/>
  <c r="I406" i="6" s="1"/>
  <c r="E30" i="5"/>
  <c r="H56" i="6"/>
  <c r="F198" i="4"/>
  <c r="I370" i="6"/>
  <c r="F79" i="4"/>
  <c r="I249" i="6" s="1"/>
  <c r="I250" i="6"/>
  <c r="F241" i="4"/>
  <c r="I411" i="6" s="1"/>
  <c r="F310" i="4"/>
  <c r="I480" i="6" s="1"/>
  <c r="E427" i="4"/>
  <c r="G598" i="6"/>
  <c r="E69" i="5"/>
  <c r="C228" i="4"/>
  <c r="C4" i="4"/>
  <c r="C69" i="5"/>
  <c r="D85" i="6"/>
  <c r="F151" i="4"/>
  <c r="I321" i="6" s="1"/>
  <c r="I322" i="6"/>
  <c r="F278" i="4"/>
  <c r="I448" i="6" s="1"/>
  <c r="I449" i="6"/>
  <c r="F137" i="4"/>
  <c r="I307" i="6" s="1"/>
  <c r="I308" i="6"/>
  <c r="D125" i="5"/>
  <c r="E141" i="6"/>
  <c r="C2" i="5"/>
  <c r="D15" i="6"/>
  <c r="E394" i="4"/>
  <c r="G565" i="6"/>
  <c r="E112" i="4"/>
  <c r="E82" i="4"/>
  <c r="E5" i="4"/>
  <c r="E228" i="4"/>
  <c r="G597" i="6" l="1"/>
  <c r="G175" i="6"/>
  <c r="H175" i="6" s="1"/>
  <c r="H399" i="6"/>
  <c r="H398" i="6" s="1"/>
  <c r="G398" i="6"/>
  <c r="D174" i="6"/>
  <c r="D173" i="6" s="1"/>
  <c r="G42" i="6"/>
  <c r="H42" i="6" s="1"/>
  <c r="H60" i="6"/>
  <c r="E137" i="6"/>
  <c r="D398" i="6"/>
  <c r="D498" i="6"/>
  <c r="D137" i="6"/>
  <c r="D588" i="6"/>
  <c r="G14" i="6"/>
  <c r="D40" i="6"/>
  <c r="D81" i="6"/>
  <c r="E398" i="6"/>
  <c r="E281" i="6"/>
  <c r="E40" i="6"/>
  <c r="G273" i="6"/>
  <c r="H273" i="6" s="1"/>
  <c r="G572" i="6"/>
  <c r="G492" i="6"/>
  <c r="H492" i="6" s="1"/>
  <c r="G375" i="6"/>
  <c r="H375" i="6" s="1"/>
  <c r="G252" i="6"/>
  <c r="H252" i="6" s="1"/>
  <c r="G367" i="6"/>
  <c r="H367" i="6" s="1"/>
  <c r="G390" i="6"/>
  <c r="G548" i="6"/>
  <c r="H548" i="6" s="1"/>
  <c r="G564" i="6"/>
  <c r="G81" i="6"/>
  <c r="H81" i="6" s="1"/>
  <c r="G137" i="6"/>
  <c r="G541" i="6"/>
  <c r="H541" i="6" s="1"/>
  <c r="H597" i="6"/>
  <c r="G347" i="6"/>
  <c r="H347" i="6" s="1"/>
  <c r="I82" i="6"/>
  <c r="F378" i="4"/>
  <c r="I548" i="6" s="1"/>
  <c r="F30" i="5"/>
  <c r="F28" i="5" s="1"/>
  <c r="F371" i="4"/>
  <c r="I541" i="6" s="1"/>
  <c r="F5" i="4"/>
  <c r="I175" i="6" s="1"/>
  <c r="F82" i="4"/>
  <c r="I252" i="6" s="1"/>
  <c r="I351" i="6"/>
  <c r="F177" i="4"/>
  <c r="I347" i="6" s="1"/>
  <c r="G590" i="6"/>
  <c r="E418" i="4"/>
  <c r="F322" i="4"/>
  <c r="I492" i="6" s="1"/>
  <c r="F112" i="4"/>
  <c r="I309" i="6"/>
  <c r="E111" i="4"/>
  <c r="G282" i="6"/>
  <c r="H282" i="6" s="1"/>
  <c r="D14" i="6"/>
  <c r="C158" i="5"/>
  <c r="E28" i="5"/>
  <c r="F228" i="4"/>
  <c r="I398" i="6" s="1"/>
  <c r="F197" i="4"/>
  <c r="I367" i="6" s="1"/>
  <c r="I368" i="6"/>
  <c r="F205" i="4"/>
  <c r="I375" i="6" s="1"/>
  <c r="I387" i="6"/>
  <c r="C3" i="4"/>
  <c r="E328" i="4"/>
  <c r="G510" i="6"/>
  <c r="E4" i="4"/>
  <c r="F103" i="4"/>
  <c r="I273" i="6" s="1"/>
  <c r="I274" i="6"/>
  <c r="D158" i="5"/>
  <c r="D3" i="4"/>
  <c r="E11" i="6" l="1"/>
  <c r="G174" i="6"/>
  <c r="H174" i="6" s="1"/>
  <c r="D11" i="6"/>
  <c r="G498" i="6"/>
  <c r="G588" i="6"/>
  <c r="G281" i="6"/>
  <c r="H281" i="6" s="1"/>
  <c r="I42" i="6"/>
  <c r="E3" i="4"/>
  <c r="F4" i="4"/>
  <c r="I174" i="6" s="1"/>
  <c r="E173" i="6"/>
  <c r="E171" i="6" s="1"/>
  <c r="E10" i="6" s="1"/>
  <c r="D442" i="4"/>
  <c r="I282" i="6"/>
  <c r="F111" i="4"/>
  <c r="I281" i="6" s="1"/>
  <c r="C442" i="4"/>
  <c r="D171" i="6"/>
  <c r="G40" i="6"/>
  <c r="E158" i="5"/>
  <c r="E160" i="5" s="1"/>
  <c r="F158" i="5"/>
  <c r="I40" i="6"/>
  <c r="H173" i="6" l="1"/>
  <c r="D10" i="6"/>
  <c r="G173" i="6"/>
  <c r="G11" i="6"/>
  <c r="H40" i="6"/>
  <c r="H11" i="6" s="1"/>
  <c r="E442" i="4"/>
  <c r="E444" i="4" s="1"/>
  <c r="F3" i="4"/>
  <c r="F442" i="4" s="1"/>
  <c r="F160" i="5"/>
  <c r="G171" i="6" l="1"/>
  <c r="G10" i="6" s="1"/>
  <c r="H171" i="6"/>
  <c r="F444" i="4"/>
  <c r="I173" i="6"/>
  <c r="H10" i="6" l="1"/>
</calcChain>
</file>

<file path=xl/sharedStrings.xml><?xml version="1.0" encoding="utf-8"?>
<sst xmlns="http://schemas.openxmlformats.org/spreadsheetml/2006/main" count="1979" uniqueCount="1581">
  <si>
    <t>BALANCE GENERAL TRIBUTARIO</t>
  </si>
  <si>
    <t>Por Área</t>
  </si>
  <si>
    <t>Empresa:</t>
  </si>
  <si>
    <t>Corporación Municipal de Conchalí</t>
  </si>
  <si>
    <t>RUT:</t>
  </si>
  <si>
    <t>70.878.100-2</t>
  </si>
  <si>
    <t>Área:</t>
  </si>
  <si>
    <t>Salud</t>
  </si>
  <si>
    <t>Periodo: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</si>
  <si>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</si>
  <si>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</si>
  <si>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</si>
  <si>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</si>
  <si>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</si>
  <si>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</si>
  <si>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</si>
  <si>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</si>
  <si>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</si>
  <si>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</si>
  <si>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</si>
  <si>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11101001001001</t>
  </si>
  <si>
    <t>Caja Tesoreria</t>
  </si>
  <si>
    <t>11102001001001</t>
  </si>
  <si>
    <t>Banco Estado Remuneraciones 486922-2</t>
  </si>
  <si>
    <t>11102001001003</t>
  </si>
  <si>
    <t>Banco Estado Educación 485378-4</t>
  </si>
  <si>
    <t>11102001001004</t>
  </si>
  <si>
    <t>Banco Estado Salud 485382-2</t>
  </si>
  <si>
    <t>11102001001005</t>
  </si>
  <si>
    <t>Banco Estado Programas Especiales Salud 485384-9</t>
  </si>
  <si>
    <t>11102001001006</t>
  </si>
  <si>
    <t>Banco Estado Subsidios 487793-4</t>
  </si>
  <si>
    <t>11102001001007</t>
  </si>
  <si>
    <t>Banco Estado Fondos Autogenerados 487795-1</t>
  </si>
  <si>
    <t>11102001001016</t>
  </si>
  <si>
    <t>Banco Estado Docentes Asistenciales 487794-2</t>
  </si>
  <si>
    <t>11102001001017</t>
  </si>
  <si>
    <t>Banco Estado Programas Menores 487792-6</t>
  </si>
  <si>
    <t>11102001001026</t>
  </si>
  <si>
    <t>Banco Estado Farmacia Comunal 761025-4</t>
  </si>
  <si>
    <t>11102001001028</t>
  </si>
  <si>
    <t>Banco Estado Bienestar Salud 788017-1</t>
  </si>
  <si>
    <t>11102001001031</t>
  </si>
  <si>
    <t>Banco Estado Promos 788459-1</t>
  </si>
  <si>
    <t>11401001001001</t>
  </si>
  <si>
    <t>Anticipo a Proveedores</t>
  </si>
  <si>
    <t>11403001001001</t>
  </si>
  <si>
    <t>Fondos por Rendir Cuentas</t>
  </si>
  <si>
    <t>11403002005001</t>
  </si>
  <si>
    <t>Fondos Fijos</t>
  </si>
  <si>
    <t>11403003002002</t>
  </si>
  <si>
    <t>Fondos Autogenerados Symon Ojeda</t>
  </si>
  <si>
    <t>11601001001001</t>
  </si>
  <si>
    <t>12101001002001</t>
  </si>
  <si>
    <t>Anticipos al Personal</t>
  </si>
  <si>
    <t>12101001002002</t>
  </si>
  <si>
    <t>Anticipos al Personal (Permisos de Circulación)</t>
  </si>
  <si>
    <t>12101001002003</t>
  </si>
  <si>
    <t>Anticipos al Personal (Bonos y Aguinaldos)</t>
  </si>
  <si>
    <t>12102001001001</t>
  </si>
  <si>
    <t>Documentos por Cobrar</t>
  </si>
  <si>
    <t>12102001002001</t>
  </si>
  <si>
    <t>Facturas por Cobrar</t>
  </si>
  <si>
    <t>Subvención Municipal Corriente Salud</t>
  </si>
  <si>
    <t>12102003002002</t>
  </si>
  <si>
    <t>Recaudaciones por Cobrar Symon Ojeda</t>
  </si>
  <si>
    <t>12102003002007</t>
  </si>
  <si>
    <t>Recaudaciones por Cobrar SCUAC</t>
  </si>
  <si>
    <t>12102003002008</t>
  </si>
  <si>
    <t>Recaudaciones por Cobrar Farmacia Municipal</t>
  </si>
  <si>
    <t>12102003002009</t>
  </si>
  <si>
    <t>Recaudaciones por Cobrar Farmacia Municipal (Pagos Electronicos)</t>
  </si>
  <si>
    <t>12103001001001</t>
  </si>
  <si>
    <t>IVA Crédito Fiscal (Farmacia Municipal)</t>
  </si>
  <si>
    <t>12105001001001</t>
  </si>
  <si>
    <t>Pagos Provisionales Mensuales (Farmacia Municipal)</t>
  </si>
  <si>
    <t>13104004001001</t>
  </si>
  <si>
    <t>Existencias Productos Farmaceuticos (Farmacia Municipal)</t>
  </si>
  <si>
    <t>14103001001001</t>
  </si>
  <si>
    <t>Instalaciones</t>
  </si>
  <si>
    <t>Máquinas y Equipos de Oficina</t>
  </si>
  <si>
    <t>14104001002001</t>
  </si>
  <si>
    <t>Máquinas y Equipos Medicos</t>
  </si>
  <si>
    <t>14104001002002</t>
  </si>
  <si>
    <t>Instrumental Medico Menor</t>
  </si>
  <si>
    <t>14104001003001</t>
  </si>
  <si>
    <t>Otras Maquinarias y Equipos</t>
  </si>
  <si>
    <t>Vehículos</t>
  </si>
  <si>
    <t>14106001001001</t>
  </si>
  <si>
    <t>Muebles</t>
  </si>
  <si>
    <t>14106001002999</t>
  </si>
  <si>
    <t>Otros Activos Fijos</t>
  </si>
  <si>
    <t>14108001001001</t>
  </si>
  <si>
    <t>Equipos Computacionales y Periféricos</t>
  </si>
  <si>
    <t>21410001001001</t>
  </si>
  <si>
    <t>AFP Cuprum</t>
  </si>
  <si>
    <t>21410001001002</t>
  </si>
  <si>
    <t>AFP Habitat</t>
  </si>
  <si>
    <t>21410001001003</t>
  </si>
  <si>
    <t>AFP Provida</t>
  </si>
  <si>
    <t>21410001001004</t>
  </si>
  <si>
    <t>AFP Planvital</t>
  </si>
  <si>
    <t>21410001001005</t>
  </si>
  <si>
    <t>AFP Capital</t>
  </si>
  <si>
    <t>21410001001006</t>
  </si>
  <si>
    <t>AFP Modelo</t>
  </si>
  <si>
    <t>21410001001007</t>
  </si>
  <si>
    <t>AFP Uno</t>
  </si>
  <si>
    <t>21410002001001</t>
  </si>
  <si>
    <t>IPS - Fonasa</t>
  </si>
  <si>
    <t>21410003001001</t>
  </si>
  <si>
    <t>Isapre Colmena Golden Cross</t>
  </si>
  <si>
    <t>21410003001002</t>
  </si>
  <si>
    <t>Isapre Consalud</t>
  </si>
  <si>
    <t>21410003001004</t>
  </si>
  <si>
    <t>Isapre Cruz Blanca</t>
  </si>
  <si>
    <t>21410003001005</t>
  </si>
  <si>
    <t>Isapre Vida Tres</t>
  </si>
  <si>
    <t>21410003001007</t>
  </si>
  <si>
    <t>Isapre Nueva Masvida (ex Masvida)</t>
  </si>
  <si>
    <t>21410003001008</t>
  </si>
  <si>
    <t>Isapre Banmedica</t>
  </si>
  <si>
    <t>21410004001001</t>
  </si>
  <si>
    <t>Fondo de Cesantia</t>
  </si>
  <si>
    <t>21410005001010</t>
  </si>
  <si>
    <t>Seguro de Invalidez y Sobrevivencia (S.I.S.)</t>
  </si>
  <si>
    <t>21410006001001</t>
  </si>
  <si>
    <t>Mutual de Seguridad</t>
  </si>
  <si>
    <t>21410008001001</t>
  </si>
  <si>
    <t>Cotización C.C.A.F. Los Andes</t>
  </si>
  <si>
    <t>21411001001001</t>
  </si>
  <si>
    <t>Retención Impuesto Único</t>
  </si>
  <si>
    <t>21411001002002</t>
  </si>
  <si>
    <t>Retención 10% Honorarios (Remuneraciones)</t>
  </si>
  <si>
    <t>21412001001001</t>
  </si>
  <si>
    <t>Retención Horas Inasistencias</t>
  </si>
  <si>
    <t>21412001001003</t>
  </si>
  <si>
    <t>Retención Reintegros</t>
  </si>
  <si>
    <t>21412001001004</t>
  </si>
  <si>
    <t>Retención Licencias Medicas Rechazadas</t>
  </si>
  <si>
    <t>21412002001001</t>
  </si>
  <si>
    <t>Retenc.Volunt. Sindicato de Trabajadores de Coresam</t>
  </si>
  <si>
    <t>21412002002001</t>
  </si>
  <si>
    <t>Retenc.Volunt. Asoc.de Funcionarios de la Salud M.de Conchalí</t>
  </si>
  <si>
    <t>21412002002002</t>
  </si>
  <si>
    <t>Retenc.Volunt. Asoc.de Profesionales de la Salud M.de Conchalí</t>
  </si>
  <si>
    <t>21412002003006</t>
  </si>
  <si>
    <t>Retenc.Volunt. Colegio de Enfermeras</t>
  </si>
  <si>
    <t>21412003001001</t>
  </si>
  <si>
    <t>Retenc.Volunt. Caja de Compensación de los Andes</t>
  </si>
  <si>
    <t>21412003002001</t>
  </si>
  <si>
    <t>Retenc.Volunt. Coopeuch</t>
  </si>
  <si>
    <t>21412003002003</t>
  </si>
  <si>
    <t>Retenc.Volunt. Cooperativa Sermecoop</t>
  </si>
  <si>
    <t>21412003002005</t>
  </si>
  <si>
    <t>Retenc.Volunt. Cooperativa Financoop</t>
  </si>
  <si>
    <t>21412003002006</t>
  </si>
  <si>
    <t>Cooperativa  de Ahorro y Crédito Lautaro Rosas</t>
  </si>
  <si>
    <t>21412005001002</t>
  </si>
  <si>
    <t>Retenc.Volunt. Credumontt</t>
  </si>
  <si>
    <t>21412005001004</t>
  </si>
  <si>
    <t>Retenc.Volunt. Compañia Seguros Confuturo</t>
  </si>
  <si>
    <t>21412005001006</t>
  </si>
  <si>
    <t>Retenc.Volunt. Optica Olasep</t>
  </si>
  <si>
    <t>21412006001001</t>
  </si>
  <si>
    <t>Retenc.Volunt. Ah.Prev.Volunt. Consorcio</t>
  </si>
  <si>
    <t>21412006001002</t>
  </si>
  <si>
    <t>Retenc.Volunt. Ah.Prev.Volunt. Banco Estado</t>
  </si>
  <si>
    <t>21412006001009</t>
  </si>
  <si>
    <t>Retenc.Volunt. Ah.Prev.Volunt. AFP y Otras Instituciones</t>
  </si>
  <si>
    <t>21412099001001</t>
  </si>
  <si>
    <t>Retenc.Volunt. Prestamos Salud Fonasa</t>
  </si>
  <si>
    <t>21412099002001</t>
  </si>
  <si>
    <t>Retenc.Volunt. Bienestar Salud</t>
  </si>
  <si>
    <t>21412099002002</t>
  </si>
  <si>
    <t>Retenc.Volunt. Bienestar Salud (Prestamos y Otros)</t>
  </si>
  <si>
    <t>21601001001004</t>
  </si>
  <si>
    <t>Cheques Caducados Salud Banco Estado</t>
  </si>
  <si>
    <t>22101001001002</t>
  </si>
  <si>
    <t>Documentos por Pagar (Cta.Puente FRC-FF-Otros)</t>
  </si>
  <si>
    <t>22101001009001</t>
  </si>
  <si>
    <t>Pagos Provisionales Mensuales por Pagar (PPM Farmacia Municipal)</t>
  </si>
  <si>
    <t>22101001010001</t>
  </si>
  <si>
    <t>Rechazos Bancarios Pago Proveedores y Acreedores</t>
  </si>
  <si>
    <t>22103001001001</t>
  </si>
  <si>
    <t>IVA Débito Fiscal (Farmacia Municipal)</t>
  </si>
  <si>
    <t>22106001001001</t>
  </si>
  <si>
    <t>Antic.Subvenc.Incentivo Retiro Voluntario Salud</t>
  </si>
  <si>
    <t>22192003001001</t>
  </si>
  <si>
    <t>Proveedores y Acreedores por Pagar</t>
  </si>
  <si>
    <t>22401001001001</t>
  </si>
  <si>
    <t>Transferencias de Fondos Entre Cuentas</t>
  </si>
  <si>
    <t>22401001002004</t>
  </si>
  <si>
    <t>Remuneraciones Liquidas por Pagar</t>
  </si>
  <si>
    <t>22401001002005</t>
  </si>
  <si>
    <t>Honorarios Liquidos por Pagar</t>
  </si>
  <si>
    <t>22401001003001</t>
  </si>
  <si>
    <t>Compensaciones entre Areas (Ingresos)</t>
  </si>
  <si>
    <t>22401999001004</t>
  </si>
  <si>
    <t>Provisiones de Otros Conceptos</t>
  </si>
  <si>
    <t>40503006001001</t>
  </si>
  <si>
    <t>Subvención Percapita</t>
  </si>
  <si>
    <t>40503006001002</t>
  </si>
  <si>
    <t>Subvención Ley 19429 Art. 2, Mínimo, Integración</t>
  </si>
  <si>
    <t>40503006001003</t>
  </si>
  <si>
    <t>Incentivo Desempeño Colectivo (Ley 19.813)</t>
  </si>
  <si>
    <t>40503006001004</t>
  </si>
  <si>
    <t>Incentivo Retiro Voluntario (Ley 20157-20250) Aporte Estatal Servicio Salud</t>
  </si>
  <si>
    <t>40503006001005</t>
  </si>
  <si>
    <t>Asignación Ley 20645 Mejoramiento Trato Usuario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</si>
  <si>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</si>
  <si>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</si>
  <si>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</si>
  <si>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</si>
  <si>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</si>
  <si>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</si>
  <si>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</si>
  <si>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</si>
  <si>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40503006002181</t>
  </si>
  <si>
    <t>R-1624 Formacion Misiones Estudio 2019</t>
  </si>
  <si>
    <t>40503006002213</t>
  </si>
  <si>
    <t>R-637 Acceso Atencion Odontologica</t>
  </si>
  <si>
    <t>40503006002227</t>
  </si>
  <si>
    <t>R-8597  TESTEO, TRAZABILIDAD Y AISLAMIENTO COVID-19</t>
  </si>
  <si>
    <t>40503006002230</t>
  </si>
  <si>
    <t>R-906 Formacion FENAPS Comp.N°3 2020</t>
  </si>
  <si>
    <t>40503006002231</t>
  </si>
  <si>
    <t>R-1098 Mejor Acceso Atención a Personas migrantes 2020</t>
  </si>
  <si>
    <t>40503006002232</t>
  </si>
  <si>
    <t>Ley Alcoholes N° Resolución 1659</t>
  </si>
  <si>
    <t>40503006002236</t>
  </si>
  <si>
    <t>R-381 12.03.2021 MEJORAMIENTO ACCESO ATENCION ODONTOLOGICA 2021</t>
  </si>
  <si>
    <t>40503006002237</t>
  </si>
  <si>
    <t>R-556 31.03.2021 ODONTOLOGICO INTEGRAL 2021</t>
  </si>
  <si>
    <t>40503006002238</t>
  </si>
  <si>
    <t>R-310 05.03.2021 SAR 2021</t>
  </si>
  <si>
    <t>40503006002239</t>
  </si>
  <si>
    <t>R-311 05.03.2021 SAPU BACHELET 2021</t>
  </si>
  <si>
    <t>40503006002240</t>
  </si>
  <si>
    <t>R-312 05.03.2021 SAPU LUCAS 2021</t>
  </si>
  <si>
    <t>40503006002241</t>
  </si>
  <si>
    <t>R-313 05.03.2021 FONDO FARMACIA (FOFAR) 2021</t>
  </si>
  <si>
    <t>40503006002242</t>
  </si>
  <si>
    <t>R-358 11.03.2021 GES ODONTOLOGICO 2021</t>
  </si>
  <si>
    <t>40503006002243</t>
  </si>
  <si>
    <t>R-397 15.03.2021 MAS ADULTOS MAYORES AUTOVALENTES 2021</t>
  </si>
  <si>
    <t>40503099001001</t>
  </si>
  <si>
    <t>Bono Escolaridad</t>
  </si>
  <si>
    <t>40503099001006</t>
  </si>
  <si>
    <t>Bono Adicional al Bono de Escolaridad</t>
  </si>
  <si>
    <t>40503099002201</t>
  </si>
  <si>
    <t>Altas Odontologicas (JUNAEB) Area de Salud</t>
  </si>
  <si>
    <t>40503099002202</t>
  </si>
  <si>
    <t>Plan Promocion de Salud</t>
  </si>
  <si>
    <t>40503101001002</t>
  </si>
  <si>
    <t>40503101002004</t>
  </si>
  <si>
    <t>Subvención Municipal Extraordinaria Bienestar</t>
  </si>
  <si>
    <t>40801002001002</t>
  </si>
  <si>
    <t>Recuperación Licencias Medicas (ISAPRES)</t>
  </si>
  <si>
    <t>40899999001005</t>
  </si>
  <si>
    <t>Otros Ingresos</t>
  </si>
  <si>
    <t>40899999001006</t>
  </si>
  <si>
    <t>Bienestar de Salud</t>
  </si>
  <si>
    <t>52101001001001</t>
  </si>
  <si>
    <t>Sueldo Base</t>
  </si>
  <si>
    <t>52101001001002</t>
  </si>
  <si>
    <t>Diferencia Sueldo Base</t>
  </si>
  <si>
    <t>52101001001006</t>
  </si>
  <si>
    <t>Asignacion Familiar (Centralizaciones)</t>
  </si>
  <si>
    <t>52101001009007</t>
  </si>
  <si>
    <t>Asignación Especial Transitoria, Art. 45, Ley Nº 19.378</t>
  </si>
  <si>
    <t>52101001009999</t>
  </si>
  <si>
    <t>Otras Asignaciones Especiales</t>
  </si>
  <si>
    <t>52101001010001</t>
  </si>
  <si>
    <t>Asignación por Pérdida de Caja. art. 97, letra a), Ley 18.883</t>
  </si>
  <si>
    <t>52101001011001</t>
  </si>
  <si>
    <t>Asignación de Movilización, art. 97, letra b), Ley 18.883</t>
  </si>
  <si>
    <t>52101001014999</t>
  </si>
  <si>
    <t>Otras Asignaciones Compensatorias (Asig. Colación)</t>
  </si>
  <si>
    <t>52101001019002</t>
  </si>
  <si>
    <t>Asignación de Responsabilidad Directiva</t>
  </si>
  <si>
    <t>52101001031002</t>
  </si>
  <si>
    <t>Asignación Post Título, Art. 42, Ley Nº 19.378</t>
  </si>
  <si>
    <t>52101001044001</t>
  </si>
  <si>
    <t>Asignacion atencion primaria Salud, Arts. 23 y 25, ley Nº 19.378</t>
  </si>
  <si>
    <t>52101001999006</t>
  </si>
  <si>
    <t>Bono Ley 20157, Art.3 (Conductores Poa)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</si>
  <si>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</si>
  <si>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</si>
  <si>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</si>
  <si>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</si>
  <si>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</si>
  <si>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</si>
  <si>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</si>
  <si>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</si>
  <si>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52101003002003</t>
  </si>
  <si>
    <t>Asignación de Desarrollo y Estímulo al Desempeño Colectivo Ley Nº 19.813</t>
  </si>
  <si>
    <t>52101004005001</t>
  </si>
  <si>
    <t>Horas Extraordinarias</t>
  </si>
  <si>
    <t>52101005002001</t>
  </si>
  <si>
    <t>Bono de Escolaridad</t>
  </si>
  <si>
    <t>52101005002002</t>
  </si>
  <si>
    <t>Bono de Escolaridad Sindicato</t>
  </si>
  <si>
    <t>52101005004001</t>
  </si>
  <si>
    <t>Bonificación Adicional al Bono de Escolaridad</t>
  </si>
  <si>
    <t>52102001001001</t>
  </si>
  <si>
    <t>52102001001002</t>
  </si>
  <si>
    <t>Diferencia de Sueldo Base</t>
  </si>
  <si>
    <t>52102001001006</t>
  </si>
  <si>
    <t>52102001009007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</si>
  <si>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</si>
  <si>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</si>
  <si>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</si>
  <si>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</si>
  <si>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</si>
  <si>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52102001030002</t>
  </si>
  <si>
    <t>Asignación Post Título, Art. 42, Ley N° 19.378</t>
  </si>
  <si>
    <t>52102001042001</t>
  </si>
  <si>
    <t>Asignación de Atención Primaria Salud, art.23 Ley N° 19378</t>
  </si>
  <si>
    <t>52102001999006</t>
  </si>
  <si>
    <t>52102002002002</t>
  </si>
  <si>
    <t>52102002002003</t>
  </si>
  <si>
    <t>Seguro de Invalidez y Sobrevivencia (S.I.S.) (Cargo Empleador)</t>
  </si>
  <si>
    <t>52102003002003</t>
  </si>
  <si>
    <t>52102004005001</t>
  </si>
  <si>
    <t>52102005002001</t>
  </si>
  <si>
    <t>52102005004001</t>
  </si>
  <si>
    <t>52103001001001</t>
  </si>
  <si>
    <t>Honorarios a Suma Alzada Personas Naturales</t>
  </si>
  <si>
    <t>52103999999001</t>
  </si>
  <si>
    <t>Otros Bonos (Planta)</t>
  </si>
  <si>
    <t>52103999999101</t>
  </si>
  <si>
    <t>Otros Bonos (Contrata)</t>
  </si>
  <si>
    <t>52201001001001</t>
  </si>
  <si>
    <t>Alimentos y Bebidas para Personas</t>
  </si>
  <si>
    <t>52202002001001</t>
  </si>
  <si>
    <t>Vestuario, Accesorios y Prendas Diversas</t>
  </si>
  <si>
    <t>52203001001001</t>
  </si>
  <si>
    <t>Combustible para Vehículos</t>
  </si>
  <si>
    <t>52204001001001</t>
  </si>
  <si>
    <t>Materiales de Oficina</t>
  </si>
  <si>
    <t>52204002001001</t>
  </si>
  <si>
    <t>Textos y Otros Materiales de Enseñanza</t>
  </si>
  <si>
    <t>52204003001001</t>
  </si>
  <si>
    <t>Productos Químicos</t>
  </si>
  <si>
    <t>52204004001001</t>
  </si>
  <si>
    <t>Productos Farmacéuticos</t>
  </si>
  <si>
    <t>52204005001001</t>
  </si>
  <si>
    <t>Materiales y Útiles Quirúrgicos</t>
  </si>
  <si>
    <t>52204007001001</t>
  </si>
  <si>
    <t>Materiales y Útiles de Aseo</t>
  </si>
  <si>
    <t>52204009001001</t>
  </si>
  <si>
    <t>Insumos, Repuestos y Accesorios Computacionales</t>
  </si>
  <si>
    <t>52204010001001</t>
  </si>
  <si>
    <t>Materiales para Mantenimiento y Reparaciones de Inmuebles</t>
  </si>
  <si>
    <t>52204011001001</t>
  </si>
  <si>
    <t>Repuestos y Accesorios para Mantenimiento y Reparación de Vehículos</t>
  </si>
  <si>
    <t>52204012001001</t>
  </si>
  <si>
    <t>Otros Materiales, Repuestos y Útiles Diversos para Mantenimiento y Reparaciones</t>
  </si>
  <si>
    <t>52204999001001</t>
  </si>
  <si>
    <t>Formularios</t>
  </si>
  <si>
    <t>52204999001002</t>
  </si>
  <si>
    <t>Otros Materiales de Uso y Consumo no Contemplados Anteriormente</t>
  </si>
  <si>
    <t>52205001001001</t>
  </si>
  <si>
    <t>Electricidad</t>
  </si>
  <si>
    <t>52205002001001</t>
  </si>
  <si>
    <t>Agua Potable</t>
  </si>
  <si>
    <t>52205003001001</t>
  </si>
  <si>
    <t>Gas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</si>
  <si>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</si>
  <si>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</si>
  <si>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</si>
  <si>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</si>
  <si>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</si>
  <si>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</si>
  <si>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</si>
  <si>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</si>
  <si>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52206002001001</t>
  </si>
  <si>
    <t>Mantenimiento y Reparación de Vehículos</t>
  </si>
  <si>
    <t>52206004001001</t>
  </si>
  <si>
    <t>Mantenimiento y Reparación de Máquinas y Equipos de Oficina</t>
  </si>
  <si>
    <t>52206006001001</t>
  </si>
  <si>
    <t>Mantenimiento y Reparación de Otras Maquinarias y Equipos</t>
  </si>
  <si>
    <t>52206999001001</t>
  </si>
  <si>
    <t>Otros Mantenimientos y Reparaciones</t>
  </si>
  <si>
    <t>52207001001001</t>
  </si>
  <si>
    <t>Servicios de Publicidad y Difusion</t>
  </si>
  <si>
    <t>52207002001001</t>
  </si>
  <si>
    <t>Servicios de Impresión</t>
  </si>
  <si>
    <t>52208001001001</t>
  </si>
  <si>
    <t>Servicios de Aseo</t>
  </si>
  <si>
    <t>52208002001001</t>
  </si>
  <si>
    <t>Servicios de Vigilancia</t>
  </si>
  <si>
    <t>52208007001001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</si>
  <si>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</si>
  <si>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</si>
  <si>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</si>
  <si>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</si>
  <si>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</si>
  <si>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52209003001001</t>
  </si>
  <si>
    <t>Arriendo de Vehículos</t>
  </si>
  <si>
    <t>52209006001001</t>
  </si>
  <si>
    <t>Arriendo de Equipos Informáticos</t>
  </si>
  <si>
    <t>52209999001001</t>
  </si>
  <si>
    <t>Otros Arriendos</t>
  </si>
  <si>
    <t>52210002001001</t>
  </si>
  <si>
    <t>Primas y Gastos de Seguros</t>
  </si>
  <si>
    <t>52210999002001</t>
  </si>
  <si>
    <t>Comision Pago Electronico Compraqui</t>
  </si>
  <si>
    <t>52211003001001</t>
  </si>
  <si>
    <t>Contratación Servicios Informaticos</t>
  </si>
  <si>
    <t>52212002001001</t>
  </si>
  <si>
    <t>Gastos Menores</t>
  </si>
  <si>
    <t>52212004001003</t>
  </si>
  <si>
    <t>Inspección del Trabajo Intereses, Multas y Recargos</t>
  </si>
  <si>
    <t>52212999001001</t>
  </si>
  <si>
    <t>Otros Gastos en Bienes y Servicios de Consumo</t>
  </si>
  <si>
    <t>52212999001003</t>
  </si>
  <si>
    <t>Servicios Opticos y Contactologicos</t>
  </si>
  <si>
    <t>52212999001005</t>
  </si>
  <si>
    <t>Servicios de Examenes</t>
  </si>
  <si>
    <t>52212999004006</t>
  </si>
  <si>
    <t>Bienestar Area de Salud</t>
  </si>
  <si>
    <t>Otras Indemnizaciones</t>
  </si>
  <si>
    <t>53407001002002</t>
  </si>
  <si>
    <t>G.O.A.A. de Bienes y Servicios</t>
  </si>
  <si>
    <t>SubTotal</t>
  </si>
  <si>
    <t>Beneficio (pérd.) ej. Fiscal</t>
  </si>
  <si>
    <t>Total Empresa</t>
  </si>
  <si>
    <t>Secretario(a) General</t>
  </si>
  <si>
    <t>Contador(a)</t>
  </si>
  <si>
    <t>SSS.05.03.006.001.000</t>
  </si>
  <si>
    <t>SSS.05.03.006.002.000</t>
  </si>
  <si>
    <t>SSS.05.03.099.000.000</t>
  </si>
  <si>
    <t>SSS.05.03.101.000.000</t>
  </si>
  <si>
    <t>SSS.08.01.002.000.000</t>
  </si>
  <si>
    <t>SSS.08.01.001.000.000</t>
  </si>
  <si>
    <t>SSS.08.99.999.000.000</t>
  </si>
  <si>
    <t xml:space="preserve">Código Cuenta Clasificador </t>
  </si>
  <si>
    <t>Nombre Cuenta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</si>
  <si>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</si>
  <si>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</si>
  <si>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</si>
  <si>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</si>
  <si>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SSS.03.00.000.000.000</t>
  </si>
  <si>
    <t>CxC TRIBUTOS SOBRE EL USO DE BS. Y LA REALIZACION DE ACTIVIDADES</t>
  </si>
  <si>
    <t>CAMBIA DENOMINACIÓN SEGÚN OFICIO NICSP E11061/2020 DE FECHA 15 DE JUNIO DE 2020</t>
  </si>
  <si>
    <t>SSS.03.01.000.000.000</t>
  </si>
  <si>
    <t>PATENTES Y TASAS POR DERECHOS</t>
  </si>
  <si>
    <t>SSS.03.01.001.000.000</t>
  </si>
  <si>
    <t>Patentes Municipales</t>
  </si>
  <si>
    <t>SSS.03.01.001.001.000</t>
  </si>
  <si>
    <t>De Beneficio Municipal</t>
  </si>
  <si>
    <t>SSS.03.01.001.002.000</t>
  </si>
  <si>
    <t>De Beneficio Fondo Común Municipal</t>
  </si>
  <si>
    <t>SSS.03.01.002.000.000</t>
  </si>
  <si>
    <t>Derechos de Aseo</t>
  </si>
  <si>
    <t>SSS.03.01.002.001.000</t>
  </si>
  <si>
    <t>En Impuesto Territorial</t>
  </si>
  <si>
    <t>SSS.03.01.002.002.000</t>
  </si>
  <si>
    <t>En Patentes Municipales</t>
  </si>
  <si>
    <t>SSS.03.01.002.003.000</t>
  </si>
  <si>
    <t>Cobro Directo</t>
  </si>
  <si>
    <t>SSS.03.01.003.000.000</t>
  </si>
  <si>
    <t>Otros Derechos</t>
  </si>
  <si>
    <t>SSS.03.01.003.001.000</t>
  </si>
  <si>
    <t>Urbanización y Construcción</t>
  </si>
  <si>
    <t>SSS.03.01.003.002.000</t>
  </si>
  <si>
    <t>Permisos Provisorios</t>
  </si>
  <si>
    <t>SSS.03.01.003.003.000</t>
  </si>
  <si>
    <t>Propaganda</t>
  </si>
  <si>
    <t>SSS.03.01.003.004.000</t>
  </si>
  <si>
    <t>Transferencia de Vehículos</t>
  </si>
  <si>
    <t>SSS.03.01.003.999.000</t>
  </si>
  <si>
    <t>Otros</t>
  </si>
  <si>
    <t>SSS.03.01.004.000.000</t>
  </si>
  <si>
    <t xml:space="preserve">Derechos de Explotación  </t>
  </si>
  <si>
    <t>SSS.03.01.004.001.000</t>
  </si>
  <si>
    <t>Concesiones</t>
  </si>
  <si>
    <t>SSS.03.01.999.000.000</t>
  </si>
  <si>
    <t>Otras</t>
  </si>
  <si>
    <t>SSS.03.02.000.000.000</t>
  </si>
  <si>
    <t>PERMISOS Y LICENCIAS</t>
  </si>
  <si>
    <t>SSS.03.02.001.000.000</t>
  </si>
  <si>
    <t>Permisos de Circulación</t>
  </si>
  <si>
    <t>SSS.03.02.001.001.000</t>
  </si>
  <si>
    <t>SSS.03.02.001.002.000</t>
  </si>
  <si>
    <t>SSS.03.02.002.000.000</t>
  </si>
  <si>
    <t>Licencias de Conducir y similares</t>
  </si>
  <si>
    <t>SSS.03.02.999.000.000</t>
  </si>
  <si>
    <t>SSS.03.03.000.000.000</t>
  </si>
  <si>
    <t>PARTICIPACION EN IMPUESTO TERRITORIAL (ART. 37 DL 3063)</t>
  </si>
  <si>
    <t>SSS.03.99.000.000.000</t>
  </si>
  <si>
    <t>OTROS TRIBUTOS</t>
  </si>
  <si>
    <t>SSS.05.00.000.000.000</t>
  </si>
  <si>
    <t>CxC TRANSFERENCIAS CORRIENTES</t>
  </si>
  <si>
    <t>SSS.05.01.000.000.000</t>
  </si>
  <si>
    <t>DEL SECTOR PRIVADO</t>
  </si>
  <si>
    <t>SSS.05.03.000.000.000</t>
  </si>
  <si>
    <t>DE OTRAS ENTIDADES PUBLICAS</t>
  </si>
  <si>
    <t>SSS.05.03.002.000.000</t>
  </si>
  <si>
    <t>De la Subsecretaría de Desarrollo Regional y Administrativo</t>
  </si>
  <si>
    <t>SSS.05.03.002.001.000</t>
  </si>
  <si>
    <t>Fortalecimiento de la Gestión Municipal</t>
  </si>
  <si>
    <t>SSS.05.03.002.999.000</t>
  </si>
  <si>
    <t>Otras Transferencias Corrientes  de la SUBDERE</t>
  </si>
  <si>
    <t>SSS.05.03.003.000.000</t>
  </si>
  <si>
    <t>De la Subsecretaría de Educación</t>
  </si>
  <si>
    <t>SSS.05.03.003.001.000</t>
  </si>
  <si>
    <t>Subvención de Escolaridad-Subvención Fiscal mensual</t>
  </si>
  <si>
    <t>SSS.05.03.003.002.000</t>
  </si>
  <si>
    <t>Subvención de Escolaridad - Subvención para Educación Especial</t>
  </si>
  <si>
    <t>SSS.05.03.003.003.000</t>
  </si>
  <si>
    <t>Anticipos de la Subvención de Educación</t>
  </si>
  <si>
    <t>SSS.05.03.003.004.000</t>
  </si>
  <si>
    <t>Subvención Escolar Preferencial ley N°20.248</t>
  </si>
  <si>
    <t>SSS.05.03.003.999.000</t>
  </si>
  <si>
    <t>SSS.05.03.004.000.000</t>
  </si>
  <si>
    <t>De la Junta Nacional de Jardínes Infantiles</t>
  </si>
  <si>
    <t>SSS.05.03.004.001.000</t>
  </si>
  <si>
    <t>Convenios Educación Prebásica</t>
  </si>
  <si>
    <t>SSS.05.03.005.000.000</t>
  </si>
  <si>
    <t>Del Servicio Nacional de Menores</t>
  </si>
  <si>
    <t>SSS.05.03.005.001.000</t>
  </si>
  <si>
    <t>Subvención Menores en Situación Irregular</t>
  </si>
  <si>
    <t>SSS.05.03.006.000.000</t>
  </si>
  <si>
    <t>Del Servicio de Salud</t>
  </si>
  <si>
    <t>Atención Primaria Ley Nº 19.378 Art. 49</t>
  </si>
  <si>
    <t>Aportes Afectados</t>
  </si>
  <si>
    <t>SSS.05.03.006.003.000</t>
  </si>
  <si>
    <t>Anticipos del Aporte Estatal</t>
  </si>
  <si>
    <t>SSS.05.03.007.000.000</t>
  </si>
  <si>
    <t>Del Tesoro Público</t>
  </si>
  <si>
    <t>SSS.05.03.007.001.000</t>
  </si>
  <si>
    <t>Patentes Acuícolas Ley Nº 20.033 Art. 8º</t>
  </si>
  <si>
    <t>SSS.05.03.007.004.000</t>
  </si>
  <si>
    <t>Bonificación Adicional Ley de Incentivo al Retiro</t>
  </si>
  <si>
    <t>SSS.05.03.007.999.000</t>
  </si>
  <si>
    <t>Otras Transferencias Corrientes del Tesoro Público</t>
  </si>
  <si>
    <t>SSS.05.03.009.000.000</t>
  </si>
  <si>
    <t>De la Dirección de Educación Pública</t>
  </si>
  <si>
    <t>SSS.05.03.009.001.000</t>
  </si>
  <si>
    <t>Fondo de Apoyo a la Educación Pública</t>
  </si>
  <si>
    <t>SSS.05.03.009.999.000</t>
  </si>
  <si>
    <t>De Otras Entidades Públicas</t>
  </si>
  <si>
    <t>SSS.05.03.100.000.000</t>
  </si>
  <si>
    <t>De Otras Municipalidades</t>
  </si>
  <si>
    <t>De la Municipalidad a Servicios Incorporados a su Gestión</t>
  </si>
  <si>
    <t>SSS.05.06.000.000.000</t>
  </si>
  <si>
    <t>DE GOBIERNOS EXTRANJEROS</t>
  </si>
  <si>
    <t>SSS.05.06.001.000.000</t>
  </si>
  <si>
    <t>Donación de Gobiernos Extranjeros</t>
  </si>
  <si>
    <t>Creada con Oficio NICSP E11061/2020 DE FECHA 15 DE JUNIO DE 2020</t>
  </si>
  <si>
    <t>SSS.06.00.000.000.000</t>
  </si>
  <si>
    <t>CxC RENTAS DE LA PROPIEDAD</t>
  </si>
  <si>
    <t>SSS.06.01.000.000.000</t>
  </si>
  <si>
    <t>ARRIENDO DE ACTIVOS NO FINANCIEROS</t>
  </si>
  <si>
    <t>SSS.06.02.000.000.000</t>
  </si>
  <si>
    <t>DIVIDENDOS</t>
  </si>
  <si>
    <t>SSS.06.03.000.000.000</t>
  </si>
  <si>
    <t>INTERESES</t>
  </si>
  <si>
    <t>SSS.06.04.000.000.000</t>
  </si>
  <si>
    <t>PARTICIPACION DE UTILIDADES</t>
  </si>
  <si>
    <t>SSS.06.99.000.000.000</t>
  </si>
  <si>
    <t>OTRAS RENTAS DE LA PROPIEDAD</t>
  </si>
  <si>
    <t>SSS.07.00.000.000.000</t>
  </si>
  <si>
    <t>CxC INGRESOS DE OPERACIÓN</t>
  </si>
  <si>
    <t>SSS.07.01.000.000.000</t>
  </si>
  <si>
    <t>VENTA DE BIENES</t>
  </si>
  <si>
    <t>SSS.07.02.000.000.000</t>
  </si>
  <si>
    <t>VENTA DE SERVICIOS</t>
  </si>
  <si>
    <t>SSS.08.00.000.000.000</t>
  </si>
  <si>
    <t>CxC OTROS INGRESOS CORRIENTES</t>
  </si>
  <si>
    <t>SSS.08.01.000.000.000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</si>
  <si>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</si>
  <si>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</si>
  <si>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</si>
  <si>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SSS.08.02.000.000.000</t>
  </si>
  <si>
    <t>MULTAS Y SANCIONES PECUNIARIAS</t>
  </si>
  <si>
    <t>SSS.08.02.001.000.000</t>
  </si>
  <si>
    <t>Multas - De Beneficio Municipal</t>
  </si>
  <si>
    <t>SSS.08.02.001.001.000</t>
  </si>
  <si>
    <t>Multas Ley de Tránsito</t>
  </si>
  <si>
    <t>SSS.08.02.001.002.000</t>
  </si>
  <si>
    <t>Multas Art. 14 N°6, Inc. 2°, ley N°18.695 – Multas TAG</t>
  </si>
  <si>
    <t>SSS.08.02.001.003.000</t>
  </si>
  <si>
    <t>Multas Art. 42, Decreto N°900 de 1996, Ministerio de Obras Públicas</t>
  </si>
  <si>
    <t>SSS.08.02.001.004.000</t>
  </si>
  <si>
    <t>Registro de Multas de Pasajeros Infractores-De Beneficio Municipal</t>
  </si>
  <si>
    <t>SSS.08.02.001.999.000</t>
  </si>
  <si>
    <t>Otras Multas de Beneficio Municipal</t>
  </si>
  <si>
    <t>SSS.08.02.002.000.000</t>
  </si>
  <si>
    <t>Multas Art.14, N°6, Ley N°18.695- De beneficio Fondo Común Municipal</t>
  </si>
  <si>
    <t>SSS.08.02.002.001.000</t>
  </si>
  <si>
    <t>Multas Art. 14 N°6, Inc. 1°, ley N°18.695 Equipo de Registro</t>
  </si>
  <si>
    <t>SSS.08.02.002.002.000</t>
  </si>
  <si>
    <t>SSS.08.02.002.003.000</t>
  </si>
  <si>
    <t>Multas Art. 42, Decreto N°900, de 1996, Ministerio de Obras Públicas</t>
  </si>
  <si>
    <t>SSS.08.02.002.999.000</t>
  </si>
  <si>
    <t>Otras Multas de Beneficio Fondo Común Municipal</t>
  </si>
  <si>
    <t>SSS.08.02.003.000.000</t>
  </si>
  <si>
    <t>Multas Ley de Alcoholes - De Beneficio Municipal</t>
  </si>
  <si>
    <t>SSS.08.02.004.000.000</t>
  </si>
  <si>
    <t>Multas Ley de Alcoholes - De Beneficio Servicios de Salud</t>
  </si>
  <si>
    <t>SSS.08.02.005.000.000</t>
  </si>
  <si>
    <t>Reg. de Multas de Tráns. no Pagadas - De Beneficio Municipal</t>
  </si>
  <si>
    <t>SSS.08.02.006.000.000</t>
  </si>
  <si>
    <t>Reg. de Multas de Tráns. no Pagadas - De Beneficio Otras Municipalidades</t>
  </si>
  <si>
    <t>SSS.08.02.007.000.000</t>
  </si>
  <si>
    <t>Multas Juzgado de Policía Local - De Beneficio Otras Municipalidades</t>
  </si>
  <si>
    <t>SSS.08.02.008.000.000</t>
  </si>
  <si>
    <t>Multas e Intereses</t>
  </si>
  <si>
    <t>SSS.08.02.009.000.000</t>
  </si>
  <si>
    <t>Registro de Multas de Pasajeros Infractores-De Beneficio Otras Municipalidades</t>
  </si>
  <si>
    <t>SSS.08.03.000.000.000</t>
  </si>
  <si>
    <t>PARTIC. DEL FONDO COMUN MUNICIPAL - Art. 38 D.L. Nº 3.063, de 1979</t>
  </si>
  <si>
    <t>SSS.08.03.001.000.000</t>
  </si>
  <si>
    <t>Participación Anual</t>
  </si>
  <si>
    <t>SSS.08.03.002.000.000</t>
  </si>
  <si>
    <t>Compensaciones Fondo Común Municipal</t>
  </si>
  <si>
    <t>SSS.08.03.003.000.000</t>
  </si>
  <si>
    <t>Aportes Extraordinarios</t>
  </si>
  <si>
    <t>SSS.08.03.003.001.000</t>
  </si>
  <si>
    <t>Aporte Extraordinarios</t>
  </si>
  <si>
    <t>SSS.08.03.003.002.000</t>
  </si>
  <si>
    <t>Anticipos de Aportes del Fondo Común Municipal por Leyes Especiales</t>
  </si>
  <si>
    <t>SSS.08.04.000.000.000</t>
  </si>
  <si>
    <t>FONDOS DE TERCEROS</t>
  </si>
  <si>
    <t>SSS.08.04.001.000.000</t>
  </si>
  <si>
    <t>Arancel al Registro de Multas de Tránsito No Pagadas</t>
  </si>
  <si>
    <t>SSS.08.04.003.000.000</t>
  </si>
  <si>
    <t>Cobros Judiciales a Favor de Empresas Concesionarias</t>
  </si>
  <si>
    <t>SSS.08.04.999.000.000</t>
  </si>
  <si>
    <t>Otros Fondos de Terceros</t>
  </si>
  <si>
    <t>SSS.08.99.000.000.000</t>
  </si>
  <si>
    <t>OTROS</t>
  </si>
  <si>
    <t>SSS.08.99.001.000.000</t>
  </si>
  <si>
    <t>Devoluc. y Reintegros no Provenientes de Impuestos</t>
  </si>
  <si>
    <t>SSS.10.00.000.000.000</t>
  </si>
  <si>
    <t>CxC  VENTA DE ACTIVOS NO FINANCIEROS</t>
  </si>
  <si>
    <t>SSS.10.01.000.000.000</t>
  </si>
  <si>
    <t>TERRENOS</t>
  </si>
  <si>
    <t>SSS.10.02.000.000.000</t>
  </si>
  <si>
    <t>EDIFICIOS</t>
  </si>
  <si>
    <t>SSS.10.03.000.000.000</t>
  </si>
  <si>
    <t>VEHICULOS</t>
  </si>
  <si>
    <t>SSS.10.04.000.000.000</t>
  </si>
  <si>
    <t>MOBILIARIO Y OTROS</t>
  </si>
  <si>
    <t>SSS.10.05.000.000.000</t>
  </si>
  <si>
    <t>MAQUINAS Y EQUIPOS</t>
  </si>
  <si>
    <t>SSS.10.06.000.000.000</t>
  </si>
  <si>
    <t>EQUIPOS INFORMATICOS</t>
  </si>
  <si>
    <t>SSS.10.07.000.000.000</t>
  </si>
  <si>
    <t>PROGRAMAS INFORMATICOS</t>
  </si>
  <si>
    <t>SSS.10.99.000.000.000</t>
  </si>
  <si>
    <t>OTROS ACTIVOS NO FINANCIEROS</t>
  </si>
  <si>
    <t>SSS.11.00.000.000.000</t>
  </si>
  <si>
    <t>CxC VENTA DE ACTIVOS FINANCIEROS</t>
  </si>
  <si>
    <t>SSS.11.01.000.000.000</t>
  </si>
  <si>
    <t>VENTA  O RESCATE DE TITULOS Y VALORES</t>
  </si>
  <si>
    <t>SSS.11.01.001.000.000</t>
  </si>
  <si>
    <t>Depósitos a Plazo</t>
  </si>
  <si>
    <t>SSS.11.01.003.000.000</t>
  </si>
  <si>
    <t>Cuotas de Fondos Mutuos</t>
  </si>
  <si>
    <t>SSS.11.01.999.000.000</t>
  </si>
  <si>
    <t>SSS.11.02.000.000.000</t>
  </si>
  <si>
    <t>VENTA DE ACCIONES Y PARTICIPACIONES DE CAPITAL</t>
  </si>
  <si>
    <t>SSS.11.99.000.000.000</t>
  </si>
  <si>
    <t>OTROS ACTIVOS FINANCIEROS</t>
  </si>
  <si>
    <t>SSS.12.00.000.000.000</t>
  </si>
  <si>
    <t>CxC RECUPERACION DE PRESTAMOS</t>
  </si>
  <si>
    <t>SSS.12.06.000.000.000</t>
  </si>
  <si>
    <t>POR ANTICIPOS A CONTRATISTAS</t>
  </si>
  <si>
    <t>SSS.12.09.000.000.000</t>
  </si>
  <si>
    <t>POR VENTAS A PLAZO</t>
  </si>
  <si>
    <t>SSS.12.10.000.000.000</t>
  </si>
  <si>
    <t>INGRESOS POR PERCIBIR</t>
  </si>
  <si>
    <t>SSS.13.00.000.000.000</t>
  </si>
  <si>
    <t>CxC TRANSFERENCIAS PARA GASTOS DE CAPITAL</t>
  </si>
  <si>
    <t>SSS.13.01.000.000.000</t>
  </si>
  <si>
    <t>SSS.13.01.001.000.000</t>
  </si>
  <si>
    <t>De la Comunidad - Programa Pavimentos Participativos</t>
  </si>
  <si>
    <t>SSS.13.01.999.000.000</t>
  </si>
  <si>
    <t>SSS.13.03.000.000.000</t>
  </si>
  <si>
    <t>SSS.13.03.002.000.000</t>
  </si>
  <si>
    <t>SSS.13.03.002.001.000</t>
  </si>
  <si>
    <t>Programa Mejoramiento Urbano y Equipamiento Comunal (PMU)</t>
  </si>
  <si>
    <t>SSS.13.03.002.002.000</t>
  </si>
  <si>
    <t>Programa Mejoramiento de Barrios (PMB)</t>
  </si>
  <si>
    <t>SSS.13.03.002.999.000</t>
  </si>
  <si>
    <t>Otras Transferencias para Gastos de Capital de la SUBDERE</t>
  </si>
  <si>
    <t>SSS.13.03.004.000.000</t>
  </si>
  <si>
    <t>SSS.13.03.004.002.000</t>
  </si>
  <si>
    <t>Otros Aportes</t>
  </si>
  <si>
    <t>SSS.13.03.005.000.000</t>
  </si>
  <si>
    <t>SSS.13.03.005.001.000</t>
  </si>
  <si>
    <t>Patentes Mineras Ley Nº 19.143</t>
  </si>
  <si>
    <t>SSS.13.03.005.002.000</t>
  </si>
  <si>
    <t>Casinos de Juegos Ley Nº 19.995</t>
  </si>
  <si>
    <t>SSS.13.03.005.003.000</t>
  </si>
  <si>
    <t>Patentes Geotermicas Ley N 19.657</t>
  </si>
  <si>
    <t>SSS.13.03.005.999.000</t>
  </si>
  <si>
    <t>Otras Transferencias para Gastos de Capital del Tesoro Público</t>
  </si>
  <si>
    <t>SSS.13.03.006.000.000</t>
  </si>
  <si>
    <t>SSS.13.03.006.001.000</t>
  </si>
  <si>
    <t>Convenio para Construccion, Adecuacion y Habilitacion de Espacios Deportivos</t>
  </si>
  <si>
    <t>SSS.13.03.007.000.000</t>
  </si>
  <si>
    <t>SSS.13.03.007.001.000</t>
  </si>
  <si>
    <t>Mejoramiento de Infraestructura Escolar Pública</t>
  </si>
  <si>
    <t>SSS.13.03.007.999.000</t>
  </si>
  <si>
    <t>SSS.13.03.099.000.000</t>
  </si>
  <si>
    <t>SSS.13.04.000.000.000</t>
  </si>
  <si>
    <t>DE EMPRESAS PÚBLICAS NO FINANCIERAS</t>
  </si>
  <si>
    <t>SSS.13.04.001.000.000</t>
  </si>
  <si>
    <t>De Zona Franca de Iquique S.A.</t>
  </si>
  <si>
    <t>SSS.13.06.000.000.000</t>
  </si>
  <si>
    <t>SSS.13.06.001.000.000</t>
  </si>
  <si>
    <t>Donación de Gobierno Extranjero</t>
  </si>
  <si>
    <t>SSS.14.00.000.000.000</t>
  </si>
  <si>
    <t>CxC ENDEUDAMIENTO</t>
  </si>
  <si>
    <t>SSS.14.01.000.000.000</t>
  </si>
  <si>
    <t>ENDEUDAMIENTO INTERNO</t>
  </si>
  <si>
    <t>SSS.14.01.002.000.000</t>
  </si>
  <si>
    <t>Empréstitos</t>
  </si>
  <si>
    <t>SSS.14.01.003.000.000</t>
  </si>
  <si>
    <t>Créditos de Proveedores</t>
  </si>
  <si>
    <t>SSS.15.00.000.000.000</t>
  </si>
  <si>
    <t>SALDO INICIAL DE CAJA</t>
  </si>
  <si>
    <t>Verificación TOTAL INGRESOS SALUD:</t>
  </si>
  <si>
    <t>GASTOS DE SALUD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</si>
  <si>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</si>
  <si>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</si>
  <si>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</si>
  <si>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</si>
  <si>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</si>
  <si>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</si>
  <si>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SSS.21.00.000.000.000</t>
  </si>
  <si>
    <t>CxP GASTOS EN PERSONAL</t>
  </si>
  <si>
    <t>SSS.21.01.000.000.000</t>
  </si>
  <si>
    <t>PERSONAL DE PLANTA</t>
  </si>
  <si>
    <t>SSS.21.01.001.000.000</t>
  </si>
  <si>
    <t>Sueldos y Sobresueldos</t>
  </si>
  <si>
    <t>SSS.21.01.001.001.000</t>
  </si>
  <si>
    <t>Sueldos Bases</t>
  </si>
  <si>
    <t>SSS.21.01.001.002.000</t>
  </si>
  <si>
    <t>Asignación de Antigüedad</t>
  </si>
  <si>
    <t>SSS.21.01.001.002.002</t>
  </si>
  <si>
    <t>Asignación de Antigüedad, Art.97, letra g), de la Ley Nº18.883, y Leyes Nºs. 19.180 y 19.280</t>
  </si>
  <si>
    <t>SSS.21.01.001.002.003</t>
  </si>
  <si>
    <t>Trienios, Art.7, Inciso 3, Ley Nº15.076</t>
  </si>
  <si>
    <t>SSS.21.01.001.003.000</t>
  </si>
  <si>
    <t>Asignación Profesional</t>
  </si>
  <si>
    <t>SSS.21.01.001.003.001</t>
  </si>
  <si>
    <t>Asignación Profesional, Decreto Ley Nº479 de 1974</t>
  </si>
  <si>
    <t>SSS.21.01.001.004.000</t>
  </si>
  <si>
    <t>Asignación de Zona</t>
  </si>
  <si>
    <t>SSS.21.01.001.004.001</t>
  </si>
  <si>
    <t>Asignación de Zona, Art. 7 y 25, D.L. Nº3.551</t>
  </si>
  <si>
    <t>SSS.21.01.001.004.002</t>
  </si>
  <si>
    <t>Asignación de Zona, Art. 26 de la Ley Nº19.378, y Ley Nº19.354</t>
  </si>
  <si>
    <t>SSS.21.01.001.004.003</t>
  </si>
  <si>
    <t>Asignación de Zona, Decreto Nº450 de 1974, Ley 19.354</t>
  </si>
  <si>
    <t>SSS.21.01.001.004.004</t>
  </si>
  <si>
    <t>Complemento de Zona</t>
  </si>
  <si>
    <t>SSS.21.01.001.007.000</t>
  </si>
  <si>
    <t>Asignaciones del D.L. Nº 3551, de 1981</t>
  </si>
  <si>
    <t>SSS.21.01.001.007.001</t>
  </si>
  <si>
    <t>Asignación Municipal, Art.24 y 31 D.L. Nº3.551 de 1981</t>
  </si>
  <si>
    <t>SSS.21.01.001.007.002</t>
  </si>
  <si>
    <t>Asignación Protección Imponibilidad, Art. 15, D.L. N° 3.551 de 1981</t>
  </si>
  <si>
    <t>SSS.21.01.001.007.003</t>
  </si>
  <si>
    <t>Bonificación Art. 39, D.L. Nº3.551 de 1981</t>
  </si>
  <si>
    <t>SSS.21.01.001.008.000</t>
  </si>
  <si>
    <t>Asignación de Nivelación</t>
  </si>
  <si>
    <t>SSS.21.01.001.008.001</t>
  </si>
  <si>
    <t>Bonificación Art. 21, Ley N° 19.429</t>
  </si>
  <si>
    <t>SSS.21.01.001.008.002</t>
  </si>
  <si>
    <t>Planilla Complementaria, Art. 4 y 11, Ley N° 19.598</t>
  </si>
  <si>
    <t>SSS.21.01.001.009.000</t>
  </si>
  <si>
    <t>Asignaciones Especiales</t>
  </si>
  <si>
    <t>SSS.21.01.001.009.001</t>
  </si>
  <si>
    <t>Monto Fijo Complementario Art. 3, Ley Nº 19.278</t>
  </si>
  <si>
    <t>SSS.21.01.001.009.003</t>
  </si>
  <si>
    <t>Bonificación Proporcional Art. 8, Ley Nº 19.410</t>
  </si>
  <si>
    <t>SSS.21.01.001.009.004</t>
  </si>
  <si>
    <t>Bonificación Especial Profesores Encargados de Escuelas Rurales, Art. 13, Ley N° 19.715</t>
  </si>
  <si>
    <t>SSS.21.01.001.009.005</t>
  </si>
  <si>
    <t>Asignación Art. 1, Ley Nº19.529</t>
  </si>
  <si>
    <t>SSS.21.01.001.009.006</t>
  </si>
  <si>
    <t>Red Maestros de Maestros</t>
  </si>
  <si>
    <t>SSS.21.01.001.009.007</t>
  </si>
  <si>
    <t>Asignación Especial Transitoria, Art. 45, Ley Nº19.378</t>
  </si>
  <si>
    <t>SSS.21.01.001.009.999</t>
  </si>
  <si>
    <t>Otras  Asignaciones Especiales</t>
  </si>
  <si>
    <t>SSS.21.01.001.010.000</t>
  </si>
  <si>
    <t>Asignación de Pérdida de Caja</t>
  </si>
  <si>
    <t>SSS.21.01.001.010.001</t>
  </si>
  <si>
    <t>Asignación por Pédrida de Caja, Art. 97, letra a), Ley Nº18.883</t>
  </si>
  <si>
    <t>SSS.21.01.001.011.000</t>
  </si>
  <si>
    <t>Asignación de Movilización</t>
  </si>
  <si>
    <t>SSS.21.01.001.011.001</t>
  </si>
  <si>
    <t>Asignación de Movilización, Art. 97, letra b), Ley Nº18.883</t>
  </si>
  <si>
    <t>SSS.21.01.001.014.000</t>
  </si>
  <si>
    <t>Asignaciones Compensatorias</t>
  </si>
  <si>
    <t>SSS.21.01.001.014.001</t>
  </si>
  <si>
    <t>Incremento Previsional, Art. 2, D.L. 3501, de 1980</t>
  </si>
  <si>
    <t>SSS.21.01.001.014.002</t>
  </si>
  <si>
    <t>Bonificación Compensatoria de Salud, Art. 3, Ley Nº18.566</t>
  </si>
  <si>
    <t>SSS.21.01.001.014.003</t>
  </si>
  <si>
    <t>Bonificación Compensatoria, Art.10, Ley Nº18.675</t>
  </si>
  <si>
    <t>SSS.21.01.001.014.004</t>
  </si>
  <si>
    <t>Bonificación Adicional Art. 11 Ley N° 18.675</t>
  </si>
  <si>
    <t>SSS.21.01.001.014.005</t>
  </si>
  <si>
    <t>Bonificación Art. 3, Ley Nº19.200</t>
  </si>
  <si>
    <t>SSS.21.01.001.014.006</t>
  </si>
  <si>
    <t>Bonificación Previsional, Art. 19, Ley Nº15.386</t>
  </si>
  <si>
    <t>SSS.21.01.001.014.007</t>
  </si>
  <si>
    <t>Remuneración Adicional, Art. 3 transitorio, Ley N° 19.070</t>
  </si>
  <si>
    <t>SSS.21.01.001.014.999</t>
  </si>
  <si>
    <t>Otras Asignaciones Compensatorias</t>
  </si>
  <si>
    <t>SSS.21.01.001.015.000</t>
  </si>
  <si>
    <t>Asginaciones Sustitutivas</t>
  </si>
  <si>
    <t>SSS.21.01.001.015.001</t>
  </si>
  <si>
    <t>Asignación Única, Art.4, Ley Nº18.717</t>
  </si>
  <si>
    <t>SSS.21.01.001.015.999</t>
  </si>
  <si>
    <t>Otras Asignaciones Sustitutivas</t>
  </si>
  <si>
    <t>SSS.21.01.001.019.000</t>
  </si>
  <si>
    <t>Asignación de Responsabilidad</t>
  </si>
  <si>
    <t>SSS.21.01.001.019.001</t>
  </si>
  <si>
    <t>Asignación de Responsabilidad Judicial, Art. 2º,  Ley Nº 20.008</t>
  </si>
  <si>
    <t>SSS.21.01.001.019.002</t>
  </si>
  <si>
    <t>SSS.21.01.001.019.004</t>
  </si>
  <si>
    <t>Asignación de Responsabilidad, Art. 9, Decreto 252 de 1976</t>
  </si>
  <si>
    <t>SSS.21.01.001.022.000</t>
  </si>
  <si>
    <t>Componente Base Asignación de desempeño</t>
  </si>
  <si>
    <t>SSS.21.01.001.025.000</t>
  </si>
  <si>
    <t>Asignación Artículo 1, Ley Nº19.112</t>
  </si>
  <si>
    <t>SSS.21.01.001.025.001</t>
  </si>
  <si>
    <t>Asignación Especial Profesionales Ley Nº15.076, letra a), Art. 1, Ley Nº19.112</t>
  </si>
  <si>
    <t>SSS.21.01.001.025.002</t>
  </si>
  <si>
    <t>Asignación Especial Profesionales Ley Nº15.076, letra b), Art. 1, Ley Nº19.112</t>
  </si>
  <si>
    <t>SSS.21.01.001.026.000</t>
  </si>
  <si>
    <t>Asignación Artículo 1, Ley Nº19.432</t>
  </si>
  <si>
    <t>SSS.21.01.001.027.000</t>
  </si>
  <si>
    <t>Asignación de Estímulo personal Médico Diurno</t>
  </si>
  <si>
    <t>SSS.21.01.001.028.000</t>
  </si>
  <si>
    <t>Asignación de Estímulo Personal Médico y Profesores</t>
  </si>
  <si>
    <t>SSS.21.01.001.028.002</t>
  </si>
  <si>
    <t>Asignación por Desempeño en Condiciones Difíciles, Art. 28, Ley N° 19.378</t>
  </si>
  <si>
    <t>SSS.21.01.001.028.003</t>
  </si>
  <si>
    <t>Asignación de Estímulo, Art. 65, Ley Nª18.482</t>
  </si>
  <si>
    <t>SSS.21.01.001.028.004</t>
  </si>
  <si>
    <t>Asignación de Estímulo, Art. 14, Ley Nª15.076</t>
  </si>
  <si>
    <t>SSS.21.01.001.031.000</t>
  </si>
  <si>
    <t>Asignación de Experiencia Calificada</t>
  </si>
  <si>
    <t>SSS.21.01.001.031.002</t>
  </si>
  <si>
    <t>Asignación Post-Título, Art. 42, Ley N° 19.378</t>
  </si>
  <si>
    <t>SSS.21.01.001.032.000</t>
  </si>
  <si>
    <t>Asignación de Reforzamiento Profesional Diurno</t>
  </si>
  <si>
    <t>SSS.21.01.001.037.000</t>
  </si>
  <si>
    <t>Asignación Única</t>
  </si>
  <si>
    <t>SSS.21.01.001.038.000</t>
  </si>
  <si>
    <t>Asignación Zonas Extremas</t>
  </si>
  <si>
    <t>SSS.21.01.001.043.000</t>
  </si>
  <si>
    <t>Asignación Inherente al Cargo Ley Nº 18.695</t>
  </si>
  <si>
    <t>SSS.21.01.001.044.000</t>
  </si>
  <si>
    <t>Asignación de Atención Primaria Municipal</t>
  </si>
  <si>
    <t>SSS.21.01.001.044.001</t>
  </si>
  <si>
    <t>Asignación Atención Primaria Salud, Arts. 23 y 25, Ley N° 19.378</t>
  </si>
  <si>
    <t>SSS.21.01.001.046.000</t>
  </si>
  <si>
    <t>Asignación de Experiencia</t>
  </si>
  <si>
    <t>SSS.21.01.001.047.000</t>
  </si>
  <si>
    <t>Asignación por Tramo de Desarrollo Profesional</t>
  </si>
  <si>
    <t>SSS.21.01.001.048.000</t>
  </si>
  <si>
    <t>Asignación de Reconocimiento por Docencia en Establecimientos de Alta Concentración de Alumnos Prioritarios</t>
  </si>
  <si>
    <t>SSS.21.01.001.049.000</t>
  </si>
  <si>
    <t>Asignación de Responsabilidad Directiva y Asignación Técnico Pedagógica</t>
  </si>
  <si>
    <t>SSS.21.01.001.049.001</t>
  </si>
  <si>
    <t>Asignación por Responsabilidad Directiva</t>
  </si>
  <si>
    <t>SSS.21.01.001.049.002</t>
  </si>
  <si>
    <t>Asignación de Responsabilidad Técnico Pedagógica</t>
  </si>
  <si>
    <t>SSS.21.01.001.050.000</t>
  </si>
  <si>
    <t>Bonificación por Reconocimiento Profesional</t>
  </si>
  <si>
    <t>SSS.21.01.001.051.000</t>
  </si>
  <si>
    <t>Bonificación por Excelencia Académica</t>
  </si>
  <si>
    <t>SSS.21.01.001.999.000</t>
  </si>
  <si>
    <t>Otras Asignaciones</t>
  </si>
  <si>
    <t>SSS.21.01.002.000.000</t>
  </si>
  <si>
    <t>Aportes del Empleador</t>
  </si>
  <si>
    <t>SSS.21.01.002.001.000</t>
  </si>
  <si>
    <t>A Servicios de Bienestar</t>
  </si>
  <si>
    <t>SSS.21.01.002.002.000</t>
  </si>
  <si>
    <t>Otras Cotizaciones Previsionales</t>
  </si>
  <si>
    <t>SSS.21.01.003.000.000</t>
  </si>
  <si>
    <t>Asignaciones por Desempeño</t>
  </si>
  <si>
    <t>SSS.21.01.003.001.000</t>
  </si>
  <si>
    <t>Desempeño Institucional</t>
  </si>
  <si>
    <t>SSS.21.01.003.001.001</t>
  </si>
  <si>
    <t>Asignación de Mejoramiento de la Gestión Municipal, Art. 1, Ley Nº20.008</t>
  </si>
  <si>
    <t>SSS.21.01.003.001.002</t>
  </si>
  <si>
    <t>Bonificación Excelencia</t>
  </si>
  <si>
    <t>SSS.21.01.003.002.000</t>
  </si>
  <si>
    <t>Desempeño Colectivo</t>
  </si>
  <si>
    <t>SSS.21.01.003.002.001</t>
  </si>
  <si>
    <t>SSS.21.01.003.002.002</t>
  </si>
  <si>
    <t>Asignación Variable por Desempeño Colectivo</t>
  </si>
  <si>
    <t>SSS.21.01.003.002.003</t>
  </si>
  <si>
    <t>Asignación de Desarrollo y Estímulo al Desempeño Colectivo, Ley Nº19.813</t>
  </si>
  <si>
    <t>SSS.21.01.003.003.000</t>
  </si>
  <si>
    <t>Desempeño Individual</t>
  </si>
  <si>
    <t>SSS.21.01.003.003.001</t>
  </si>
  <si>
    <t>SSS.21.01.003.003.002</t>
  </si>
  <si>
    <t>Asignación de Incentivo por Gestión Jurisdiccional, Art. 2, Ley Nº20.008</t>
  </si>
  <si>
    <t>SSS.21.01.003.003.003</t>
  </si>
  <si>
    <t>Asignación Especial de Incentivo Profesional, Art. 47, Ley N° 19.070</t>
  </si>
  <si>
    <t>SSS.21.01.003.003.004</t>
  </si>
  <si>
    <t>Asignación Variable por Desempeño Individual</t>
  </si>
  <si>
    <t>SSS.21.01.003.003.005</t>
  </si>
  <si>
    <t>Asignación por Mérito, Art. 30 de la Ley Nº19.378, agrega Ley Nº19.607</t>
  </si>
  <si>
    <t>SSS.21.01.004.000.000</t>
  </si>
  <si>
    <t>Remuneraciones Variables</t>
  </si>
  <si>
    <t>SSS.21.01.004.002.000</t>
  </si>
  <si>
    <t>Asignación de Estímulo Jornadas Prioritarias</t>
  </si>
  <si>
    <t>SSS.21.01.004.003.000</t>
  </si>
  <si>
    <t>Asignación Artículo 3, Ley Nº19.264</t>
  </si>
  <si>
    <t>SSS.21.01.004.004.000</t>
  </si>
  <si>
    <t>Asignación por Desempeño de Funciones Críticas</t>
  </si>
  <si>
    <t>SSS.21.01.004.005.000</t>
  </si>
  <si>
    <t>Trabajos Extraordinarios</t>
  </si>
  <si>
    <t>SSS.21.01.004.006.000</t>
  </si>
  <si>
    <t>Comisiones de Servicios en el País</t>
  </si>
  <si>
    <t>SSS.21.01.004.007.000</t>
  </si>
  <si>
    <t>Comisiones de Servicios en el Exterior</t>
  </si>
  <si>
    <t>SSS.21.01.005.000.000</t>
  </si>
  <si>
    <t>Aguinaldos y Bonos</t>
  </si>
  <si>
    <t>SSS.21.01.005.001.000</t>
  </si>
  <si>
    <t>Aguinaldos</t>
  </si>
  <si>
    <t>SSS.21.01.005.001.001</t>
  </si>
  <si>
    <t>Aguinaldo de Fiestras Patrias</t>
  </si>
  <si>
    <t>SSS.21.01.005.001.002</t>
  </si>
  <si>
    <t>Aguinaldo de Navidad</t>
  </si>
  <si>
    <t>SSS.21.01.005.002.000</t>
  </si>
  <si>
    <t>SSS.21.01.005.003.000</t>
  </si>
  <si>
    <t>Bonos Especiales</t>
  </si>
  <si>
    <t>SSS.21.01.005.003.001</t>
  </si>
  <si>
    <t>Bono Extraordinario Anual</t>
  </si>
  <si>
    <t>SSS.21.01.005.004.000</t>
  </si>
  <si>
    <t>SSS.21.02.000.000.000</t>
  </si>
  <si>
    <t>PERSONAL A CONTRATA</t>
  </si>
  <si>
    <t>SSS.21.02.001.000.000</t>
  </si>
  <si>
    <t>SSS.21.02.001.001.000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</si>
  <si>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</si>
  <si>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</si>
  <si>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</si>
  <si>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</si>
  <si>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</si>
  <si>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</si>
  <si>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</si>
  <si>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</si>
  <si>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Asignaciones del D.L. Nº 3.551, de 1981</t>
  </si>
  <si>
    <t>SSS.21.02.001.007.001</t>
  </si>
  <si>
    <t>SSS.21.02.001.007.002</t>
  </si>
  <si>
    <t>Asignación Protección Imponibilidad, Art. 15 D.L. Nº3.551 de 1981</t>
  </si>
  <si>
    <t>SSS.21.02.001.008.000</t>
  </si>
  <si>
    <t>SSS.21.02.001.008.001</t>
  </si>
  <si>
    <t>SSS.21.02.001.008.002</t>
  </si>
  <si>
    <t>SSS.21.02.001.009.000</t>
  </si>
  <si>
    <t>SSS.21.02.001.009.001</t>
  </si>
  <si>
    <t>SSS.21.02.001.009.003</t>
  </si>
  <si>
    <t>SSS.21.02.001.009.004</t>
  </si>
  <si>
    <t>SSS.21.02.001.009.005</t>
  </si>
  <si>
    <t>SSS.21.02.001.009.006</t>
  </si>
  <si>
    <t>SSS.21.02.001.009.007</t>
  </si>
  <si>
    <t>SSS.21.02.001.009.999</t>
  </si>
  <si>
    <t>SSS.21.02.001.010.000</t>
  </si>
  <si>
    <t>SSS.21.02.001.010.001</t>
  </si>
  <si>
    <t>SSS.21.02.001.011.000</t>
  </si>
  <si>
    <t>SSS.21.02.001.011.001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</si>
  <si>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</si>
  <si>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</si>
  <si>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</si>
  <si>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</si>
  <si>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</si>
  <si>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</si>
  <si>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</si>
  <si>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</si>
  <si>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SSS.21.02.001.013.999</t>
  </si>
  <si>
    <t>SSS.21.02.001.014.000</t>
  </si>
  <si>
    <t>Asignaciones Sustitutivas</t>
  </si>
  <si>
    <t>SSS.21.02.001.014.001</t>
  </si>
  <si>
    <t>Asignación Unica Artículo 4, Ley N° 18.717</t>
  </si>
  <si>
    <t>SSS.21.02.001.014.999</t>
  </si>
  <si>
    <t>SSS.21.02.001.018.000</t>
  </si>
  <si>
    <t>SSS.21.02.001.018.001</t>
  </si>
  <si>
    <t>SSS.21.02.001.021.000</t>
  </si>
  <si>
    <t>SSS.21.02.001.026.000</t>
  </si>
  <si>
    <t>Asignación de Estímulo Personal Médico Diurno</t>
  </si>
  <si>
    <t>SSS.21.02.001.027.000</t>
  </si>
  <si>
    <t>SSS.21.02.001.027.002</t>
  </si>
  <si>
    <t>SSS.21.02.001.028.000</t>
  </si>
  <si>
    <t>Asignación Artículo 7, Ley Nº19.112</t>
  </si>
  <si>
    <t>SSS.21.02.001.029.000</t>
  </si>
  <si>
    <t>Asignación de Estímulo por Falencia</t>
  </si>
  <si>
    <t>SSS.21.02.001.030.000</t>
  </si>
  <si>
    <t>SSS.21.02.001.030.002</t>
  </si>
  <si>
    <t>SSS.21.02.001.031.000</t>
  </si>
  <si>
    <t>SSS.21.02.001.036.000</t>
  </si>
  <si>
    <t>SSS.21.02.001.037.000</t>
  </si>
  <si>
    <t>SSS.21.02.001.042.000</t>
  </si>
  <si>
    <t>SSS.21.02.001.044.000</t>
  </si>
  <si>
    <t>SSS.21.02.001.045.000</t>
  </si>
  <si>
    <t>SSS.21.02.001.046.000</t>
  </si>
  <si>
    <t>SSS.21.02.001.047.000</t>
  </si>
  <si>
    <t>Asignación por Responsabilidad Directiva y Asignación de Responsabilidad Técnico Pedagógica</t>
  </si>
  <si>
    <t>SSS.21.02.001.047.001</t>
  </si>
  <si>
    <t>SSS.21.02.001.047.002</t>
  </si>
  <si>
    <t>Asignación por Responsabilidad Técnico Pedagógica</t>
  </si>
  <si>
    <t>SSS.21.02.001.048.000</t>
  </si>
  <si>
    <t>SSS.21.02.001.049.000</t>
  </si>
  <si>
    <t>Bonificación de Excelencia Académica</t>
  </si>
  <si>
    <t>SSS.21.02.001.999.000</t>
  </si>
  <si>
    <t>SSS.21.02.002.000.000</t>
  </si>
  <si>
    <t>SSS.21.02.002.001.000</t>
  </si>
  <si>
    <t>SSS.21.02.002.002.000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</si>
  <si>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</si>
  <si>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</si>
  <si>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</si>
  <si>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</si>
  <si>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</si>
  <si>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SSS.21.02.003.002.001</t>
  </si>
  <si>
    <t>SSS.21.02.003.002.002</t>
  </si>
  <si>
    <t>SSS.21.02.003.002.003</t>
  </si>
  <si>
    <t>SSS.21.02.003.003.000</t>
  </si>
  <si>
    <t>SSS.21.02.003.003.001</t>
  </si>
  <si>
    <t>SSS.21.02.003.003.002</t>
  </si>
  <si>
    <t>SSS.21.02.003.003.003</t>
  </si>
  <si>
    <t>SSS.21.02.003.003.004</t>
  </si>
  <si>
    <t>Asignación de Mérito, Art. 30 de la Ley Nº19.378, agrega Ley  Nº19.607</t>
  </si>
  <si>
    <t>SSS.21.02.004.000.000</t>
  </si>
  <si>
    <t>SSS.21.02.004.002.000</t>
  </si>
  <si>
    <t>SSS.21.02.004.003.000</t>
  </si>
  <si>
    <t>SSS.21.02.004.004.000</t>
  </si>
  <si>
    <t>SSS.21.02.004.005.000</t>
  </si>
  <si>
    <t>SSS.21.02.004.006.000</t>
  </si>
  <si>
    <t>SSS.21.02.004.007.000</t>
  </si>
  <si>
    <t>SSS.21.02.005.000.000</t>
  </si>
  <si>
    <t>SSS.21.02.005.001.000</t>
  </si>
  <si>
    <t>SSS.21.02.005.001.001</t>
  </si>
  <si>
    <t>SSS.21.02.005.001.002</t>
  </si>
  <si>
    <t>SSS.21.02.005.002.000</t>
  </si>
  <si>
    <t>SSS.21.02.005.003.000</t>
  </si>
  <si>
    <t>SSS.21.02.005.003.001</t>
  </si>
  <si>
    <t>SSS.21.02.005.004.000</t>
  </si>
  <si>
    <t>SSS.21.03.000.000.000</t>
  </si>
  <si>
    <t>OTRAS REMUNERACIONES</t>
  </si>
  <si>
    <t>SSS.21.03.001.000.000</t>
  </si>
  <si>
    <t>Honorarios a Suma Alzada - Personas Naturales</t>
  </si>
  <si>
    <t>SSS.21.03.002.000.000</t>
  </si>
  <si>
    <t>Honorarios Asimilados a Grados</t>
  </si>
  <si>
    <t>SSS.21.03.003.000.000</t>
  </si>
  <si>
    <t>Jornales</t>
  </si>
  <si>
    <t>SSS.21.03.004.000.000</t>
  </si>
  <si>
    <t>Remuneraciones Reguladas por el Código del Trabajo</t>
  </si>
  <si>
    <t>SSS.21.03.004.001.000</t>
  </si>
  <si>
    <t>Sueldos</t>
  </si>
  <si>
    <t>SSS.21.03.004.002.000</t>
  </si>
  <si>
    <t>SSS.21.03.004.003.000</t>
  </si>
  <si>
    <t>SSS.21.03.004.004.000</t>
  </si>
  <si>
    <t>SSS.21.03.005.000.000</t>
  </si>
  <si>
    <t>Suplencias y Reemplazos</t>
  </si>
  <si>
    <t>SSS.21.03.006.000.000</t>
  </si>
  <si>
    <t>Personal a Trato y/o Temporal</t>
  </si>
  <si>
    <t>SSS.21.03.007.000.000</t>
  </si>
  <si>
    <t>Alumnos en Práctica</t>
  </si>
  <si>
    <t>SSS.21.03.999.000.000</t>
  </si>
  <si>
    <t>SSS.21.03.999.001.000</t>
  </si>
  <si>
    <t>Asignación Art. 1, Ley Nº19.464</t>
  </si>
  <si>
    <t>SSS.21.03.999.999.000</t>
  </si>
  <si>
    <t>SSS.21.04.000.000.000</t>
  </si>
  <si>
    <t>OTROS GASTOS EN PERSONAL</t>
  </si>
  <si>
    <t>SSS.21.04.001.000.000</t>
  </si>
  <si>
    <t>Asignación de Traslado</t>
  </si>
  <si>
    <t>SSS.21.04.001.001.000</t>
  </si>
  <si>
    <t>Asignación por Cambio de Residencia Art. 97, letra c), Ley Nº18.883</t>
  </si>
  <si>
    <t>SSS.21.04.003.000.000</t>
  </si>
  <si>
    <t>Dietas a Juntas, Consejos y Comisiones</t>
  </si>
  <si>
    <t>SSS.21.04.003.001.000</t>
  </si>
  <si>
    <t>Dietas de Concejales</t>
  </si>
  <si>
    <t>SSS.21.04.003.002.000</t>
  </si>
  <si>
    <t>Gastos por Comisiones y Representaciones del Municipio</t>
  </si>
  <si>
    <t>SSS.21.04.003.003.000</t>
  </si>
  <si>
    <t>Otros Gastos</t>
  </si>
  <si>
    <t>SSS.21.04.004.000.000</t>
  </si>
  <si>
    <t>Prestaciones de Servicios en Programas Comunitarios</t>
  </si>
  <si>
    <t>SSS.22.00.000.000.000</t>
  </si>
  <si>
    <t>CxP BIENES Y SERVICIOS DE CONSUMO</t>
  </si>
  <si>
    <t>SSS.22.01.000.000.000</t>
  </si>
  <si>
    <t>ALIMENTOS Y BEBIDAS</t>
  </si>
  <si>
    <t>SSS.22.01.001.000.000</t>
  </si>
  <si>
    <t xml:space="preserve">Para Personas </t>
  </si>
  <si>
    <t>SSS.22.01.002.000.000</t>
  </si>
  <si>
    <t>Para Animales</t>
  </si>
  <si>
    <t>SSS.22.02.000.000.000</t>
  </si>
  <si>
    <t>TEXTILES, VESTUARIO Y CALZADO</t>
  </si>
  <si>
    <t>SSS.22.02.001.000.000</t>
  </si>
  <si>
    <t>Textiles y Acabados Textiles</t>
  </si>
  <si>
    <t>SSS.22.02.002.000.000</t>
  </si>
  <si>
    <t>SSS.22.02.003.000.000</t>
  </si>
  <si>
    <t>Calzado</t>
  </si>
  <si>
    <t>SSS.22.03.000.000.000</t>
  </si>
  <si>
    <t>COMBUSTIBLES Y LUBRICANTES</t>
  </si>
  <si>
    <t>SSS.22.03.001.000.000</t>
  </si>
  <si>
    <t>Para Vehículos</t>
  </si>
  <si>
    <t>SSS.22.03.002.000.000</t>
  </si>
  <si>
    <t>Para Maquinar., Equipos de Prod., Tracción y Elevación</t>
  </si>
  <si>
    <t>SSS.22.03.003.000.000</t>
  </si>
  <si>
    <t>Para Calefacción</t>
  </si>
  <si>
    <t>SSS.22.03.999.000.000</t>
  </si>
  <si>
    <t>Para Otros</t>
  </si>
  <si>
    <t>SSS.22.04.000.000.000</t>
  </si>
  <si>
    <t>MATERIALES DE USO O CONSUMO</t>
  </si>
  <si>
    <t>SSS.22.04.001.000.000</t>
  </si>
  <si>
    <t>SSS.22.04.002.000.000</t>
  </si>
  <si>
    <t>SSS.22.04.003.000.000</t>
  </si>
  <si>
    <t>SSS.22.04.004.000.000</t>
  </si>
  <si>
    <t>SSS.22.04.005.000.000</t>
  </si>
  <si>
    <t>Materiales y Utiles Quirúrgicos</t>
  </si>
  <si>
    <t>SSS.22.04.006.000.000</t>
  </si>
  <si>
    <t>Fertilizantes, Insecticidas, Fungicidas y Otros</t>
  </si>
  <si>
    <t>SSS.22.04.007.000.000</t>
  </si>
  <si>
    <t>Materiales y Utiles de Aseo</t>
  </si>
  <si>
    <t>SSS.22.04.008.000.000</t>
  </si>
  <si>
    <t>Menaje para Oficina, Casino y Otros</t>
  </si>
  <si>
    <t>SSS.22.04.009.000.000</t>
  </si>
  <si>
    <t>SSS.22.04.010.000.000</t>
  </si>
  <si>
    <t xml:space="preserve">Materiales para Mantenim. y Reparaciones de Inmuebles </t>
  </si>
  <si>
    <t>SSS.22.04.011.000.000</t>
  </si>
  <si>
    <t>Repuestos y  Acces. para Manten. y Repar. de Vehículos</t>
  </si>
  <si>
    <t>SSS.22.04.012.000.000</t>
  </si>
  <si>
    <t>Otros Materiales, Repuestos y Utiles Diversos</t>
  </si>
  <si>
    <t>SSS.22.04.013.000.000</t>
  </si>
  <si>
    <t>Equipos Menores</t>
  </si>
  <si>
    <t>SSS.22.04.014.000.000</t>
  </si>
  <si>
    <t>Productos Elaborados de Cuero, Caucho y Plásticos</t>
  </si>
  <si>
    <t>SSS.22.04.015.000.000</t>
  </si>
  <si>
    <t>Productos Agropecuarios y Forestales</t>
  </si>
  <si>
    <t>SSS.22.04.016.000.000</t>
  </si>
  <si>
    <t>Materias Primas y Semielaboradas</t>
  </si>
  <si>
    <t>SSS.22.04.999.000.000</t>
  </si>
  <si>
    <t>SSS.22.05.000.000.000</t>
  </si>
  <si>
    <t>SERVICIOS BASICOS</t>
  </si>
  <si>
    <t>SSS.22.05.001.000.000</t>
  </si>
  <si>
    <t>SSS.22.05.002.000.000</t>
  </si>
  <si>
    <t>Agua</t>
  </si>
  <si>
    <t>SSS.22.05.003.000.000</t>
  </si>
  <si>
    <t>SSS.22.05.004.000.000</t>
  </si>
  <si>
    <t>Correo</t>
  </si>
  <si>
    <t>SSS.22.05.005.000.000</t>
  </si>
  <si>
    <t>SSS.22.05.006.000.000</t>
  </si>
  <si>
    <t>SSS.22.05.007.000.000</t>
  </si>
  <si>
    <t>SSS.22.05.008.000.000</t>
  </si>
  <si>
    <t>Enlaces de Telecomunicaciones</t>
  </si>
  <si>
    <t>SSS.22.05.999.000.000</t>
  </si>
  <si>
    <t>SSS.22.06.000.000.000</t>
  </si>
  <si>
    <t>MANTENIMIENTO Y REPARACIONES</t>
  </si>
  <si>
    <t>SSS.22.06.001.000.000</t>
  </si>
  <si>
    <t>SSS.22.06.002.000.000</t>
  </si>
  <si>
    <t>SSS.22.06.003.000.000</t>
  </si>
  <si>
    <t>Mantenimiento y Reparación Mobiliarios y Otros</t>
  </si>
  <si>
    <t>SSS.22.06.004.000.000</t>
  </si>
  <si>
    <t>SSS.22.06.005.000.000</t>
  </si>
  <si>
    <t>Mantenimiento y Reparación Maquinaria y Equipos de Producción</t>
  </si>
  <si>
    <t>SSS.22.06.006.000.000</t>
  </si>
  <si>
    <t>SSS.22.06.007.000.000</t>
  </si>
  <si>
    <t>Mantenimiento y Reparación de Equipos Informáticos</t>
  </si>
  <si>
    <t>SSS.22.06.999.000.000</t>
  </si>
  <si>
    <t>SSS.22.07.000.000.000</t>
  </si>
  <si>
    <t>PUBLICIDAD Y DIFUSION</t>
  </si>
  <si>
    <t>SSS.22.07.001.000.000</t>
  </si>
  <si>
    <t>Servicios de Publicidad</t>
  </si>
  <si>
    <t>SSS.22.07.002.000.000</t>
  </si>
  <si>
    <t>SSS.22.07.003.000.000</t>
  </si>
  <si>
    <t>Servicios de Encuadernación y Empaste</t>
  </si>
  <si>
    <t>SSS.22.07.999.000.000</t>
  </si>
  <si>
    <t>SSS.22.08.000.000.000</t>
  </si>
  <si>
    <t>SERVICIOS GENERALES</t>
  </si>
  <si>
    <t>SSS.22.08.001.000.000</t>
  </si>
  <si>
    <t>SSS.22.08.002.000.000</t>
  </si>
  <si>
    <t>SSS.22.08.003.000.000</t>
  </si>
  <si>
    <t>Servicios de Mantención de Jardines</t>
  </si>
  <si>
    <t>SSS.22.08.004.000.000</t>
  </si>
  <si>
    <t>Servicios de Mantención de Alumbrado Público</t>
  </si>
  <si>
    <t>SSS.22.08.005.000.000</t>
  </si>
  <si>
    <t>Servicios de Mantención de Semáforos</t>
  </si>
  <si>
    <t>SSS.22.08.006.000.000</t>
  </si>
  <si>
    <t>Servicios de Mantención de Señalizac. de Tránsito</t>
  </si>
  <si>
    <t>SSS.22.08.007.000.000</t>
  </si>
  <si>
    <t>SSS.22.08.008.000.000</t>
  </si>
  <si>
    <t>Salas Cunas y/o Jardines Infantiles</t>
  </si>
  <si>
    <t>SSS.22.08.009.000.000</t>
  </si>
  <si>
    <t>Servicios de Pago y Cobranza</t>
  </si>
  <si>
    <t>SSS.22.08.010.000.000</t>
  </si>
  <si>
    <t>Servicios de Suscripción y Similares</t>
  </si>
  <si>
    <t>SSS.22.08.011.000.000</t>
  </si>
  <si>
    <t>Servicios de Producción y Desarrollo de Eventos</t>
  </si>
  <si>
    <t>SSS.22.08.999.000.000</t>
  </si>
  <si>
    <t>SSS.22.09.000.000.000</t>
  </si>
  <si>
    <t>ARRIENDOS</t>
  </si>
  <si>
    <t>SSS.22.09.001.000.000</t>
  </si>
  <si>
    <t>Arriendo de Terrenos</t>
  </si>
  <si>
    <t>SSS.22.09.002.000.000</t>
  </si>
  <si>
    <t>Arriendo de Edificios</t>
  </si>
  <si>
    <t>SSS.22.09.003.000.000</t>
  </si>
  <si>
    <t>SSS.22.09.004.000.000</t>
  </si>
  <si>
    <t>Arriendo de Mobiliario y Otros</t>
  </si>
  <si>
    <t>SSS.22.09.005.000.000</t>
  </si>
  <si>
    <t>Arriendo de Máquinas y Equipos</t>
  </si>
  <si>
    <t>SSS.22.09.006.000.000</t>
  </si>
  <si>
    <t>SSS.22.09.999.000.000</t>
  </si>
  <si>
    <t>SSS.22.10.000.000.000</t>
  </si>
  <si>
    <t>SERVICIOS FINANCIEROS Y DE SEGUROS</t>
  </si>
  <si>
    <t>SSS.22.10.001.000.000</t>
  </si>
  <si>
    <t>Gastos Financ. por Compra y Venta de Títulos y Valores</t>
  </si>
  <si>
    <t>SSS.22.10.002.000.000</t>
  </si>
  <si>
    <t>SSS.22.10.003.000.000</t>
  </si>
  <si>
    <t>Servicios de Giros y Remesas</t>
  </si>
  <si>
    <t>SSS.22.10.004.000.000</t>
  </si>
  <si>
    <t>Gastos Bancarios</t>
  </si>
  <si>
    <t>SSS.22.10.999.000.000</t>
  </si>
  <si>
    <t>SSS.22.11.000.000.000</t>
  </si>
  <si>
    <t>SERVICIOS TECNICOS Y PROFESIONALES</t>
  </si>
  <si>
    <t>SSS.22.11.001.000.000</t>
  </si>
  <si>
    <t>Estudios e Investigaciones</t>
  </si>
  <si>
    <t>SSS.22.11.002.000.000</t>
  </si>
  <si>
    <t>Cursos de Capacitación</t>
  </si>
  <si>
    <t>SSS.22.11.003.000.000</t>
  </si>
  <si>
    <t>Servicios Informáticos</t>
  </si>
  <si>
    <t>SSS.22.11.999.000.000</t>
  </si>
  <si>
    <t>SSS.22.12.000.000.000</t>
  </si>
  <si>
    <t>OTROS GASTOS EN BIENES Y SERVICIOS DE CONSUMO</t>
  </si>
  <si>
    <t>SSS.22.12.002.000.000</t>
  </si>
  <si>
    <t>SSS.22.12.003.000.000</t>
  </si>
  <si>
    <t>Gastos de Representación, Protocolo y Ceremonial</t>
  </si>
  <si>
    <t>SSS.22.12.004.000.000</t>
  </si>
  <si>
    <t>Intereses, Multas y Recargos</t>
  </si>
  <si>
    <t>SSS.22.12.005.000.000</t>
  </si>
  <si>
    <t>Derechos y Tasas</t>
  </si>
  <si>
    <t>SSS.22.12.006.000.000</t>
  </si>
  <si>
    <t>Contribuciones</t>
  </si>
  <si>
    <t>SSS.22.12.999.000.000</t>
  </si>
  <si>
    <t>SSS.23.00.000.000.000</t>
  </si>
  <si>
    <t>CxP PRESTACIONES DE SEGURIDAD SOCIAL</t>
  </si>
  <si>
    <t>SSS.23.01.000.000.000</t>
  </si>
  <si>
    <t>PRESTACIONES PREVISIONALES</t>
  </si>
  <si>
    <t>SSS.23.01.004.000.000</t>
  </si>
  <si>
    <t>Desahucios e Indemnizaciones</t>
  </si>
  <si>
    <t>SSS.23.03.000.000.000</t>
  </si>
  <si>
    <t>PRESTACIONES SOCIALES DEL EMPLEADOR</t>
  </si>
  <si>
    <t>SSS.23.03.001.000.000</t>
  </si>
  <si>
    <t>Indemnización de Cargo Fiscal</t>
  </si>
  <si>
    <t>SSS.23.03.004.000.000</t>
  </si>
  <si>
    <t>SSS.24.00.000.000.000</t>
  </si>
  <si>
    <t>CxP TRANSFERENCIAS CORRIENTES</t>
  </si>
  <si>
    <t>SSS.24.01.000.000.000</t>
  </si>
  <si>
    <t>AL SECTOR PRIVADO</t>
  </si>
  <si>
    <t>SSS.24.01.001.000.000</t>
  </si>
  <si>
    <t>Fondos de Emergencia</t>
  </si>
  <si>
    <t>SSS.24.01.002.000.000</t>
  </si>
  <si>
    <t>Educación - Pers. Jurídicas Priv. Art. 13 D.F.L. Nº 1, 3063/80</t>
  </si>
  <si>
    <t>SSS.24.01.003.000.000</t>
  </si>
  <si>
    <t>Salud - Pers. Jurídicas Priv.  Art. 13 D.F.L. Nº 1, 3063/80</t>
  </si>
  <si>
    <t>SSS.24.01.004.000.000</t>
  </si>
  <si>
    <t>Organizaciones Comunitarias</t>
  </si>
  <si>
    <t>SSS.24.01.005.000.000</t>
  </si>
  <si>
    <t xml:space="preserve">Otras Personas Jurídicas Privadas </t>
  </si>
  <si>
    <t>SSS.24.01.006.000.000</t>
  </si>
  <si>
    <t>Voluntariado</t>
  </si>
  <si>
    <t>SSS.24.01.007.000.000</t>
  </si>
  <si>
    <t>Asistencia Social a Personas Naturales</t>
  </si>
  <si>
    <t>SSS.24.01.008.000.000</t>
  </si>
  <si>
    <t>Premios y Otros</t>
  </si>
  <si>
    <t>SSS.24.01.009.000.000</t>
  </si>
  <si>
    <t>Educación Prebásica - Personas Juridicas Privadas art 13, DFL Nº1 3.063/80</t>
  </si>
  <si>
    <t>SSS.24.01.999.000.000</t>
  </si>
  <si>
    <t>Otras Transferencias al Sector Privado</t>
  </si>
  <si>
    <t>SSS.24.03.000.000.000</t>
  </si>
  <si>
    <t>A OTRAS ENTIDADES PUBLICAS</t>
  </si>
  <si>
    <t>SSS.24.03.001.000.000</t>
  </si>
  <si>
    <t>A la  Junta Nacional de Auxilio Escolar y B ecas</t>
  </si>
  <si>
    <t>SSS.24.03.002.000.000</t>
  </si>
  <si>
    <t>A los Servicios de Salud</t>
  </si>
  <si>
    <t>SSS.24.03.002.001.000</t>
  </si>
  <si>
    <t>Multa Ley de Alcoholes</t>
  </si>
  <si>
    <t>SSS.24.03.080.000.000</t>
  </si>
  <si>
    <t>A las Asociaciones</t>
  </si>
  <si>
    <t>SSS.24.03.080.001.000</t>
  </si>
  <si>
    <t>A la Asociación Chilena de Municipalidades</t>
  </si>
  <si>
    <t>SSS.24.03.080.002.000</t>
  </si>
  <si>
    <t>A Otras Asociaciones</t>
  </si>
  <si>
    <t>SSS.24.03.090.000.000</t>
  </si>
  <si>
    <t>Al Fondo Común Municipal - Permisos de Circulación</t>
  </si>
  <si>
    <t>SSS.24.03.090.001.000</t>
  </si>
  <si>
    <t>Aporte Año Vigente</t>
  </si>
  <si>
    <t>SSS.24.03.090.002.000</t>
  </si>
  <si>
    <t>Aporte Otros Años</t>
  </si>
  <si>
    <t>SSS.24.03.090.003.000</t>
  </si>
  <si>
    <t>Intereses y Reajustes Pagados</t>
  </si>
  <si>
    <t>SSS.24.03.091.000.000</t>
  </si>
  <si>
    <t>Al Fondo Común Municipal - Patentes Municipales</t>
  </si>
  <si>
    <t>SSS.24.03.091.001.000</t>
  </si>
  <si>
    <t>SSS.24.03.091.002.000</t>
  </si>
  <si>
    <t>SSS.24.03.091.003.000</t>
  </si>
  <si>
    <t>SSS.24.03.092.000.000</t>
  </si>
  <si>
    <t>Al Fondo Común Municipal - Multas</t>
  </si>
  <si>
    <t>SSS.24.03.092.001.000</t>
  </si>
  <si>
    <t>Multas Art. 14, N°6,  Inc. 1°, ley N° 18.695 - Equipos de Registros</t>
  </si>
  <si>
    <t>SSS.24.03.092.002.000</t>
  </si>
  <si>
    <t>Multas Art. 14, N°6,  Inc. 2°, ley N° 18.695 – Multas TAG</t>
  </si>
  <si>
    <t>SSS.24.03.092.003.000</t>
  </si>
  <si>
    <t>Multas Art. 42, Decreto N° 900 de 1996 Ministerio de Obras Públicas</t>
  </si>
  <si>
    <t>SSS.24.03.099.000.000</t>
  </si>
  <si>
    <t>A Otras Entidades Públicas</t>
  </si>
  <si>
    <t>SSS.24.03.100.000.000</t>
  </si>
  <si>
    <t>A Otras Municipalidades</t>
  </si>
  <si>
    <t>SSS.24.03.101.000.000</t>
  </si>
  <si>
    <t>A Servicios Incorporados a su Gestión</t>
  </si>
  <si>
    <t>SSS.24.03.101.001.000</t>
  </si>
  <si>
    <t>A Educación</t>
  </si>
  <si>
    <t>SSS.24.03.101.002.000</t>
  </si>
  <si>
    <t>A Salud</t>
  </si>
  <si>
    <t>SSS.24.03.101.003.000</t>
  </si>
  <si>
    <t>A Cementerios</t>
  </si>
  <si>
    <t>SSS.24.07.000.000.000</t>
  </si>
  <si>
    <t>A ORGANISMOS INTERNACIONALES</t>
  </si>
  <si>
    <t>SSS.24.07.001.000.000</t>
  </si>
  <si>
    <t>A Mercociudades</t>
  </si>
  <si>
    <t>SSS.24.07.099.000.000</t>
  </si>
  <si>
    <t xml:space="preserve">A Otros Organismos Internacionales </t>
  </si>
  <si>
    <t>SSS.25.00.000.000.000</t>
  </si>
  <si>
    <t>C X P INTEGROS AL FISCO</t>
  </si>
  <si>
    <t>SSS.25.01.000.000.000</t>
  </si>
  <si>
    <t>IMPUESTOS</t>
  </si>
  <si>
    <t>SSS.25.99.000.000.000</t>
  </si>
  <si>
    <t>Otros Integros al Fisco</t>
  </si>
  <si>
    <t>SSS.26.00.000.000.000</t>
  </si>
  <si>
    <t>CxP OTROS GASTOS CORRIENTES</t>
  </si>
  <si>
    <t>SSS.26.01.000.000.000</t>
  </si>
  <si>
    <t>DEVOLUCIONES</t>
  </si>
  <si>
    <t>SSS.26.02.000.000.000</t>
  </si>
  <si>
    <t>COMPENSACIÓN POR DAÑOS A TERCERO Y/O A LA PROPIEDAD</t>
  </si>
  <si>
    <t>SSS.26.04.000.000.000</t>
  </si>
  <si>
    <t>APLICACIÓN FONDOS DE TERCEROS</t>
  </si>
  <si>
    <t>SSS.26.04.001.000.000</t>
  </si>
  <si>
    <t>SSS.26.04.003.000.000</t>
  </si>
  <si>
    <t>Aplicación Cobros Judiciales a favor de Empresas Concesionarias</t>
  </si>
  <si>
    <t>SSS.26.04.999.000.000</t>
  </si>
  <si>
    <t>Aplicación Otros Fondos de Terceros</t>
  </si>
  <si>
    <t>SSS.29.00.000.000.000</t>
  </si>
  <si>
    <t>CxP ADQUISIC. DE ACTIVOS NO FINANCIEROS</t>
  </si>
  <si>
    <t>SSS.29.01.000.000.000</t>
  </si>
  <si>
    <t>SSS.29.02.000.000.000</t>
  </si>
  <si>
    <t>SSS.29.03.000.000.000</t>
  </si>
  <si>
    <t>SSS.29.04.000.000.000</t>
  </si>
  <si>
    <t>SSS.29.05.000.000.000</t>
  </si>
  <si>
    <t>SSS.29.05.001.000.000</t>
  </si>
  <si>
    <t>SSS.29.05.002.000.000</t>
  </si>
  <si>
    <t>Maquinarias y Equipos para la Producción</t>
  </si>
  <si>
    <t>SSS.29.05.999.000.000</t>
  </si>
  <si>
    <t>SSS.29.06.000.000.000</t>
  </si>
  <si>
    <t>SSS.29.06.001.000.000</t>
  </si>
  <si>
    <t>SSS.29.06.002.000.000</t>
  </si>
  <si>
    <t>Equipos de Comunicaciones para Redes Informáticas</t>
  </si>
  <si>
    <t>SSS.29.07.000.000.000</t>
  </si>
  <si>
    <t>SSS.29.07.001.000.000</t>
  </si>
  <si>
    <t>Programas Computacionales</t>
  </si>
  <si>
    <t>SSS.29.07.002.000.000</t>
  </si>
  <si>
    <t>Sistemas de Información</t>
  </si>
  <si>
    <t>SSS.29.99.000.000.000</t>
  </si>
  <si>
    <t>SSS.30.00.000.000.000</t>
  </si>
  <si>
    <t>CxP ADQUISIC. DE ACTIVOS FINANCIEROS</t>
  </si>
  <si>
    <t>SSS.30.01.000.000.000</t>
  </si>
  <si>
    <t>COMPRA DE TITULOS Y VALORES</t>
  </si>
  <si>
    <t>SSS.30.01.001.000.000</t>
  </si>
  <si>
    <t>SSS.30.01.003.000.000</t>
  </si>
  <si>
    <t>SSS.30.01.004.000.000</t>
  </si>
  <si>
    <t>Bonos o Pagares</t>
  </si>
  <si>
    <t>SSS.30.01.999.000.000</t>
  </si>
  <si>
    <t>SSS.30.02.000.000.000</t>
  </si>
  <si>
    <t>COMPRA DE ACCIONES Y PARTIC. DE CAPITAL</t>
  </si>
  <si>
    <t>SSS.30.99.000.000.000</t>
  </si>
  <si>
    <t>SSS.31.00.000.000.000</t>
  </si>
  <si>
    <t>C X P INICIATIVAS DE INVERSION</t>
  </si>
  <si>
    <t>SSS.31.01.000.000.000</t>
  </si>
  <si>
    <t>ESTUDIOS BASICOS</t>
  </si>
  <si>
    <t>SSS.31.01.001.000.000</t>
  </si>
  <si>
    <t>Gastos Administrativos</t>
  </si>
  <si>
    <t>SSS.31.01.002.000.000</t>
  </si>
  <si>
    <t>Consultorías</t>
  </si>
  <si>
    <t>SSS.31.02.000.000.000</t>
  </si>
  <si>
    <t>PROYECTOS</t>
  </si>
  <si>
    <t>SSS.31.02.001.000.000</t>
  </si>
  <si>
    <t>SSS.31.02.002.000.000</t>
  </si>
  <si>
    <t>SSS.31.02.003.000.000</t>
  </si>
  <si>
    <t>Terrenos</t>
  </si>
  <si>
    <t>SSS.31.02.004.000.000</t>
  </si>
  <si>
    <t>Obras Civiles</t>
  </si>
  <si>
    <t>SSS.31.02.005.000.000</t>
  </si>
  <si>
    <t>Equipamiento</t>
  </si>
  <si>
    <t>SSS.31.02.006.000.000</t>
  </si>
  <si>
    <t>Equipos</t>
  </si>
  <si>
    <t>SSS.31.02.007.000.000</t>
  </si>
  <si>
    <t>SSS.31.02.999.000.000</t>
  </si>
  <si>
    <t>SSS.32.00.000.000.000</t>
  </si>
  <si>
    <t>CxP PRESTAMOS</t>
  </si>
  <si>
    <t>SSS.32.06.000.000.000</t>
  </si>
  <si>
    <t>SSS.32.09.000.000.000</t>
  </si>
  <si>
    <t>SSS.33.00.000.000.000</t>
  </si>
  <si>
    <t>CxP TRANSFERENCIAS DE CAPITAL</t>
  </si>
  <si>
    <t>SSS.33.01.000.000.000</t>
  </si>
  <si>
    <t>SSS.33.03.000.000.000</t>
  </si>
  <si>
    <t>SSS.33.03.001.000.000</t>
  </si>
  <si>
    <t>A los Servicios Regionales de Vivienda y Urbanización</t>
  </si>
  <si>
    <t>SSS.33.03.001.001.000</t>
  </si>
  <si>
    <t>Programa Pavimentos Participativos</t>
  </si>
  <si>
    <t>SSS.33.03.001.002.000</t>
  </si>
  <si>
    <t>Programa Mejoramiento Condominios Sociales</t>
  </si>
  <si>
    <t>SSS.33.03.001.003.000</t>
  </si>
  <si>
    <t>Programa Rehabilitación de Espacios Públicos</t>
  </si>
  <si>
    <t>SSS.33.03.001.004.000</t>
  </si>
  <si>
    <t>Programas Urbanos</t>
  </si>
  <si>
    <t>SSS.33.03.099.000.000</t>
  </si>
  <si>
    <t>SSS.34.00.000.000.000</t>
  </si>
  <si>
    <t>CxP SERVICIO DE LA DEUDA</t>
  </si>
  <si>
    <t>SSS.34.01.000.000.000</t>
  </si>
  <si>
    <t>AMORTIZACION DEUDA INTERNA</t>
  </si>
  <si>
    <t>SSS.34.01.002.000.000</t>
  </si>
  <si>
    <t>SSS.34.01.003.000.000</t>
  </si>
  <si>
    <t>SSS.34.03.000.000.000</t>
  </si>
  <si>
    <t>INTERESES DEUDA INTERNA</t>
  </si>
  <si>
    <t>SSS.34.03.002.000.000</t>
  </si>
  <si>
    <t>SSS.34.03.003.000.000</t>
  </si>
  <si>
    <t>SSS.34.05.000.000.000</t>
  </si>
  <si>
    <t>OTROS GASTOS FINANC. DEUDA INTERNA</t>
  </si>
  <si>
    <t>SSS.34.05.002.000.000</t>
  </si>
  <si>
    <t>SSS.34.05.003.000.000</t>
  </si>
  <si>
    <t>SSS.34.07.000.000.000</t>
  </si>
  <si>
    <t>DEUDA FLOTANTE</t>
  </si>
  <si>
    <t>SSS.35.00.000.000.000</t>
  </si>
  <si>
    <t>SALDO FINAL DE CAJA</t>
  </si>
  <si>
    <t>Verificación TOTAL GASTOS DE SALUD:</t>
  </si>
  <si>
    <t>Total Ingresos Por Percibir</t>
  </si>
  <si>
    <t>Número de Cuenta</t>
  </si>
  <si>
    <t>Presupuesto de Salud</t>
  </si>
  <si>
    <t>21412001001010</t>
  </si>
  <si>
    <t>Retencion Crianza Protegida</t>
  </si>
  <si>
    <t>52101005001001</t>
  </si>
  <si>
    <t>Aguinaldo de Fiestas Patrias</t>
  </si>
  <si>
    <t>52102002002001</t>
  </si>
  <si>
    <t>52102005001001</t>
  </si>
  <si>
    <t>52103999999004</t>
  </si>
  <si>
    <t>Bono Invierno</t>
  </si>
  <si>
    <t>52103999999008</t>
  </si>
  <si>
    <t>Aguinaldo Fiestas Patrias Sindicato (Planta)</t>
  </si>
  <si>
    <t>52103999999013</t>
  </si>
  <si>
    <t>Bonificaciones Bienestar de Salud (Planta)</t>
  </si>
  <si>
    <t>52103999999113</t>
  </si>
  <si>
    <t>Bonificaciones Bienestar de Salud (Contrata)</t>
  </si>
  <si>
    <t>11102001001027</t>
  </si>
  <si>
    <t>Banco Estado Casa Central 761107-2</t>
  </si>
  <si>
    <t>22401001004001</t>
  </si>
  <si>
    <t>Rechazos Bancarios Pago Remuneraciones</t>
  </si>
  <si>
    <t>40503099001002</t>
  </si>
  <si>
    <t>Aguinaldo Fiestas Patrias</t>
  </si>
  <si>
    <t>40899999001002</t>
  </si>
  <si>
    <t>Recaudación Prestación Servicios a Particulares</t>
  </si>
  <si>
    <t>40899999001007</t>
  </si>
  <si>
    <t>Campos Clinicos y Similares</t>
  </si>
  <si>
    <t>40899999003001</t>
  </si>
  <si>
    <t>Ingresos Farmacia Municipal</t>
  </si>
  <si>
    <t>52203003001001</t>
  </si>
  <si>
    <t>Combustible para Calefacción</t>
  </si>
  <si>
    <t>52211002001001</t>
  </si>
  <si>
    <t>Cursos Contratados con Terceros</t>
  </si>
  <si>
    <t>14903001001001</t>
  </si>
  <si>
    <t>Depreciación Acumulada de Instalaciones</t>
  </si>
  <si>
    <t>14904001002001</t>
  </si>
  <si>
    <t>Depreciación Acumulada de Máquinas y Equipos Medicos</t>
  </si>
  <si>
    <t>14904001002002</t>
  </si>
  <si>
    <t>Depreciación Acumulada de Instrumental Medico Menor</t>
  </si>
  <si>
    <t>14904001003001</t>
  </si>
  <si>
    <t>Depreciación Acumulada de Otras Máquinas y Equipos</t>
  </si>
  <si>
    <t>14905001001001</t>
  </si>
  <si>
    <t>Depreciación Acumulada de Vehículos</t>
  </si>
  <si>
    <t>14906001001001</t>
  </si>
  <si>
    <t>Depreciación Acumulada de Muebles</t>
  </si>
  <si>
    <t>14906001002999</t>
  </si>
  <si>
    <t>Depreciación Acumulada de Otros Activos Fijos</t>
  </si>
  <si>
    <t>14908001001001</t>
  </si>
  <si>
    <t>Depreciación Acumulada de Equipos Computacionales y Periféricos</t>
  </si>
  <si>
    <t>52101001002001</t>
  </si>
  <si>
    <t>Asignación de Experiencia, art. 48, Ley Nº 19.070</t>
  </si>
  <si>
    <t>52101005001002</t>
  </si>
  <si>
    <t>52102005001002</t>
  </si>
  <si>
    <t>52103999999009</t>
  </si>
  <si>
    <t>Aguinaldo Navidad Sindicato (Planta)</t>
  </si>
  <si>
    <t>52204013001001</t>
  </si>
  <si>
    <t>52206003001001</t>
  </si>
  <si>
    <t>52208010001001</t>
  </si>
  <si>
    <t>52208011001001</t>
  </si>
  <si>
    <t>Servicios de Produccion y Desarrollo de Eventos</t>
  </si>
  <si>
    <t>52212999001002</t>
  </si>
  <si>
    <t>Servicios Odontologicos</t>
  </si>
  <si>
    <t>52212999001007</t>
  </si>
  <si>
    <t>Servicios Otorrinolaringología</t>
  </si>
  <si>
    <t>52212999004002</t>
  </si>
  <si>
    <t>Asociación de Funcionarios de la Salud Municipal de Conchalí</t>
  </si>
  <si>
    <t>52212999004003</t>
  </si>
  <si>
    <t>Asociación de Funcionarios Profesionales de la Salud Municipal de Conchalí</t>
  </si>
  <si>
    <t>52303001001001</t>
  </si>
  <si>
    <t>52907001001001</t>
  </si>
  <si>
    <t>Adquisición de Programas Computacionales</t>
  </si>
  <si>
    <t>53407001001002</t>
  </si>
  <si>
    <t>Deuda Flotante (Gastos Bienes y Servicios)</t>
  </si>
  <si>
    <t>52303004001004</t>
  </si>
  <si>
    <t>Otras Indemnizaciones (Retiro Voluntario)</t>
  </si>
  <si>
    <t>40503006002249</t>
  </si>
  <si>
    <t>R-690 15-04-2021 Estrategia Covid-19 2021</t>
  </si>
  <si>
    <t>40503006002259</t>
  </si>
  <si>
    <t>R-1580 SALUD MENTAL APS 2021</t>
  </si>
  <si>
    <t>52205999001001</t>
  </si>
  <si>
    <t>Otros Consumos Basicos</t>
  </si>
  <si>
    <t>52904001001001</t>
  </si>
  <si>
    <t>Adquisición de Mobiliario y Otros</t>
  </si>
  <si>
    <t>40503006002244</t>
  </si>
  <si>
    <t>R-185 11-02-2021 Fortalecimiento RRHH 2021</t>
  </si>
  <si>
    <t>40503006002245</t>
  </si>
  <si>
    <t>R-629 05-03-2021 Chile Crece Contigo 2021</t>
  </si>
  <si>
    <t>40503006002246</t>
  </si>
  <si>
    <t>R-630 12-04-2021 Sembrando Sonrisas 2021</t>
  </si>
  <si>
    <t>40503006002247</t>
  </si>
  <si>
    <t>R-646 14-04-2021 Imágenes Diagnosticas 2021</t>
  </si>
  <si>
    <t>40503006002251</t>
  </si>
  <si>
    <t>R-637 13-04-2021 Acceso Atención Salud Migrantes 2021</t>
  </si>
  <si>
    <t>40503006002252</t>
  </si>
  <si>
    <t>R-631 12-04-2021 Formacion de Especialistas Fenaps 2021</t>
  </si>
  <si>
    <t>40503006002253</t>
  </si>
  <si>
    <t>R-794 27-04-2021 Resolutividad 2021</t>
  </si>
  <si>
    <t>40503006002254</t>
  </si>
  <si>
    <t>R-798 27-04-2021 Capacitación y Formación 2021</t>
  </si>
  <si>
    <t>40503006002255</t>
  </si>
  <si>
    <t>R-841 03-05-2021 Rehabilitación Integral 2021</t>
  </si>
  <si>
    <t>40503006002256</t>
  </si>
  <si>
    <t>R-1121 PAD SM Cosam 2021</t>
  </si>
  <si>
    <t>40503006002260</t>
  </si>
  <si>
    <t>R-795 CECOSF 2021</t>
  </si>
  <si>
    <t>40503101002005</t>
  </si>
  <si>
    <t>Subvención Farmacia Comunal</t>
  </si>
  <si>
    <t xml:space="preserve">PRESUPUESTO INICIAL </t>
  </si>
  <si>
    <t xml:space="preserve">ppto vigente </t>
  </si>
  <si>
    <t xml:space="preserve">PRESUPUESTO FINAL </t>
  </si>
  <si>
    <t xml:space="preserve">TOTAL DE INGRESOS PERCIBIDOS </t>
  </si>
  <si>
    <t>TOTAL DE INGRESOS POR PERCIBIR</t>
  </si>
  <si>
    <t xml:space="preserve">TOTAL INGRESOS </t>
  </si>
  <si>
    <t xml:space="preserve">TOTAL GASTOS </t>
  </si>
  <si>
    <t xml:space="preserve">TOTAL GASTOS DEVENGADOS  </t>
  </si>
  <si>
    <t xml:space="preserve">DIFERENCIA </t>
  </si>
  <si>
    <t>28-06-2021 -- 31-12-2021</t>
  </si>
  <si>
    <t>11102001001022</t>
  </si>
  <si>
    <t>Banco Estado Proy. Conservación Establecimientos Educacionales 760657-5</t>
  </si>
  <si>
    <t>11102001001023</t>
  </si>
  <si>
    <t>Banco Estado Ley SEP 760817-9</t>
  </si>
  <si>
    <t>Cheques Protestados  Banco Estado</t>
  </si>
  <si>
    <t>12102002002003</t>
  </si>
  <si>
    <t>21412006001004</t>
  </si>
  <si>
    <t>Retenc.Volunt. Ah.Prev.Volunt. AFP Cuprum</t>
  </si>
  <si>
    <t>21412006001005</t>
  </si>
  <si>
    <t>Retenc.Volunt. Ah.Prev.Volunt. AFP Habitat</t>
  </si>
  <si>
    <t>21412006001006</t>
  </si>
  <si>
    <t>Retenc.Volunt. Ah.Prev.Volunt. Provida</t>
  </si>
  <si>
    <t>56321001001001</t>
  </si>
  <si>
    <t>Depreciacion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</si>
</sst>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64" formatCode="[$-10C0A]#,##0"/>
    <numFmt numFmtId="165" formatCode="[$-10C0A]#,##0;\(#,##0\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omic Sans MS"/>
      <family val="4"/>
    </font>
    <font>
      <b/>
      <sz val="11"/>
      <color theme="1"/>
      <name val="Comic Sans MS"/>
      <family val="4"/>
    </font>
    <font>
      <b/>
      <sz val="10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sz val="1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rgb="FF0070C0"/>
      <name val="Comic Sans MS"/>
      <family val="4"/>
    </font>
    <font>
      <sz val="9"/>
      <color theme="1"/>
      <name val="Comic Sans MS"/>
      <family val="4"/>
    </font>
    <font>
      <sz val="10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color theme="4"/>
      <name val="Comic Sans MS"/>
      <family val="4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2" fillId="0" borderId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41" fontId="28" fillId="0" borderId="0" applyFont="0" applyFill="0" applyBorder="0" applyAlignment="0" applyProtection="0"/>
  </cellStyleXfs>
  <cellXfs count="262">
    <xf numFmtId="0" fontId="0" fillId="0" borderId="0" xfId="0"/>
    <xf numFmtId="0" fontId="0" fillId="0" borderId="1" xfId="0" applyBorder="1" applyAlignment="1" applyProtection="1">
      <alignment vertical="top" wrapText="1"/>
      <protection locked="0"/>
    </xf>
    <xf numFmtId="164" fontId="7" fillId="0" borderId="0" xfId="0" applyNumberFormat="1" applyFont="1" applyAlignment="1" applyProtection="1">
      <alignment horizontal="right" vertical="center" wrapText="1" readingOrder="1"/>
      <protection locked="0"/>
    </xf>
    <xf numFmtId="0" fontId="8" fillId="0" borderId="2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8" fillId="6" borderId="3" xfId="1" applyFont="1" applyFill="1" applyBorder="1" applyAlignment="1" applyProtection="1">
      <alignment vertical="center" readingOrder="1"/>
      <protection locked="0"/>
    </xf>
    <xf numFmtId="0" fontId="8" fillId="0" borderId="3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1" fillId="0" borderId="0" xfId="4" applyProtection="1">
      <protection locked="0"/>
    </xf>
    <xf numFmtId="0" fontId="12" fillId="0" borderId="0" xfId="4" applyFont="1" applyProtection="1">
      <protection locked="0"/>
    </xf>
    <xf numFmtId="0" fontId="23" fillId="0" borderId="0" xfId="4" applyFont="1" applyBorder="1" applyProtection="1">
      <protection locked="0"/>
    </xf>
    <xf numFmtId="0" fontId="23" fillId="0" borderId="0" xfId="4" applyFont="1" applyProtection="1">
      <protection locked="0"/>
    </xf>
    <xf numFmtId="0" fontId="13" fillId="2" borderId="6" xfId="4" applyFont="1" applyFill="1" applyBorder="1" applyAlignment="1" applyProtection="1">
      <alignment horizontal="center" vertical="top"/>
    </xf>
    <xf numFmtId="0" fontId="13" fillId="2" borderId="7" xfId="4" applyFont="1" applyFill="1" applyBorder="1" applyAlignment="1" applyProtection="1">
      <alignment horizontal="center" vertical="top" wrapText="1"/>
    </xf>
    <xf numFmtId="0" fontId="13" fillId="10" borderId="7" xfId="4" applyFont="1" applyFill="1" applyBorder="1" applyAlignment="1" applyProtection="1">
      <alignment horizontal="center" vertical="top" wrapText="1"/>
    </xf>
    <xf numFmtId="0" fontId="23" fillId="0" borderId="0" xfId="4" applyFont="1" applyBorder="1" applyAlignment="1" applyProtection="1">
      <alignment horizontal="center" vertical="top" wrapText="1"/>
      <protection locked="0"/>
    </xf>
    <xf numFmtId="0" fontId="23" fillId="0" borderId="0" xfId="4" applyFont="1" applyAlignment="1" applyProtection="1">
      <alignment horizontal="center" vertical="top" wrapText="1"/>
      <protection locked="0"/>
    </xf>
    <xf numFmtId="0" fontId="24" fillId="0" borderId="0" xfId="4" applyFont="1" applyProtection="1">
      <protection locked="0"/>
    </xf>
    <xf numFmtId="0" fontId="13" fillId="3" borderId="6" xfId="4" applyFont="1" applyFill="1" applyBorder="1" applyProtection="1"/>
    <xf numFmtId="0" fontId="13" fillId="3" borderId="6" xfId="4" applyFont="1" applyFill="1" applyBorder="1" applyAlignment="1" applyProtection="1">
      <alignment wrapText="1"/>
    </xf>
    <xf numFmtId="3" fontId="13" fillId="3" borderId="6" xfId="4" applyNumberFormat="1" applyFont="1" applyFill="1" applyBorder="1" applyProtection="1"/>
    <xf numFmtId="0" fontId="25" fillId="0" borderId="0" xfId="4" applyFont="1" applyFill="1" applyBorder="1" applyProtection="1">
      <protection locked="0"/>
    </xf>
    <xf numFmtId="0" fontId="25" fillId="0" borderId="0" xfId="4" applyFont="1" applyFill="1" applyProtection="1">
      <protection locked="0"/>
    </xf>
    <xf numFmtId="0" fontId="26" fillId="0" borderId="0" xfId="4" applyFont="1" applyProtection="1">
      <protection locked="0"/>
    </xf>
    <xf numFmtId="0" fontId="13" fillId="4" borderId="6" xfId="4" applyFont="1" applyFill="1" applyBorder="1" applyProtection="1"/>
    <xf numFmtId="0" fontId="13" fillId="4" borderId="6" xfId="4" applyFont="1" applyFill="1" applyBorder="1" applyAlignment="1" applyProtection="1">
      <alignment wrapText="1"/>
    </xf>
    <xf numFmtId="3" fontId="13" fillId="4" borderId="6" xfId="4" applyNumberFormat="1" applyFont="1" applyFill="1" applyBorder="1" applyProtection="1"/>
    <xf numFmtId="0" fontId="13" fillId="5" borderId="6" xfId="4" applyFont="1" applyFill="1" applyBorder="1" applyProtection="1"/>
    <xf numFmtId="0" fontId="13" fillId="5" borderId="6" xfId="4" applyFont="1" applyFill="1" applyBorder="1" applyAlignment="1" applyProtection="1">
      <alignment wrapText="1"/>
    </xf>
    <xf numFmtId="3" fontId="13" fillId="5" borderId="6" xfId="4" applyNumberFormat="1" applyFont="1" applyFill="1" applyBorder="1" applyProtection="1"/>
    <xf numFmtId="0" fontId="16" fillId="11" borderId="6" xfId="4" applyFont="1" applyFill="1" applyBorder="1" applyProtection="1"/>
    <xf numFmtId="0" fontId="16" fillId="11" borderId="6" xfId="4" applyFont="1" applyFill="1" applyBorder="1" applyAlignment="1" applyProtection="1">
      <alignment wrapText="1"/>
    </xf>
    <xf numFmtId="3" fontId="16" fillId="0" borderId="6" xfId="4" applyNumberFormat="1" applyFont="1" applyFill="1" applyBorder="1" applyProtection="1">
      <protection locked="0"/>
    </xf>
    <xf numFmtId="3" fontId="16" fillId="11" borderId="6" xfId="4" applyNumberFormat="1" applyFont="1" applyFill="1" applyBorder="1" applyProtection="1"/>
    <xf numFmtId="0" fontId="16" fillId="0" borderId="6" xfId="4" applyFont="1" applyBorder="1" applyProtection="1"/>
    <xf numFmtId="0" fontId="16" fillId="0" borderId="6" xfId="4" applyFont="1" applyBorder="1" applyAlignment="1" applyProtection="1">
      <alignment wrapText="1"/>
    </xf>
    <xf numFmtId="3" fontId="16" fillId="0" borderId="6" xfId="4" applyNumberFormat="1" applyFont="1" applyBorder="1" applyProtection="1">
      <protection locked="0"/>
    </xf>
    <xf numFmtId="0" fontId="16" fillId="0" borderId="6" xfId="4" applyFont="1" applyFill="1" applyBorder="1" applyProtection="1"/>
    <xf numFmtId="0" fontId="16" fillId="0" borderId="6" xfId="4" applyFont="1" applyFill="1" applyBorder="1" applyAlignment="1" applyProtection="1">
      <alignment wrapText="1"/>
    </xf>
    <xf numFmtId="0" fontId="26" fillId="0" borderId="0" xfId="4" applyFont="1" applyFill="1" applyProtection="1">
      <protection locked="0"/>
    </xf>
    <xf numFmtId="0" fontId="22" fillId="11" borderId="6" xfId="4" applyFont="1" applyFill="1" applyBorder="1" applyProtection="1"/>
    <xf numFmtId="0" fontId="22" fillId="11" borderId="6" xfId="4" applyFont="1" applyFill="1" applyBorder="1" applyAlignment="1" applyProtection="1">
      <alignment wrapText="1"/>
    </xf>
    <xf numFmtId="0" fontId="22" fillId="0" borderId="6" xfId="4" applyFont="1" applyBorder="1" applyProtection="1"/>
    <xf numFmtId="0" fontId="22" fillId="8" borderId="6" xfId="4" applyFont="1" applyFill="1" applyBorder="1" applyProtection="1"/>
    <xf numFmtId="3" fontId="13" fillId="0" borderId="6" xfId="4" applyNumberFormat="1" applyFont="1" applyFill="1" applyBorder="1" applyProtection="1">
      <protection locked="0"/>
    </xf>
    <xf numFmtId="3" fontId="27" fillId="0" borderId="6" xfId="4" applyNumberFormat="1" applyFont="1" applyFill="1" applyBorder="1" applyProtection="1">
      <protection locked="0"/>
    </xf>
    <xf numFmtId="0" fontId="16" fillId="11" borderId="6" xfId="4" applyFont="1" applyFill="1" applyBorder="1" applyAlignment="1" applyProtection="1">
      <alignment horizontal="left" wrapText="1"/>
    </xf>
    <xf numFmtId="0" fontId="13" fillId="6" borderId="6" xfId="4" applyFont="1" applyFill="1" applyBorder="1" applyProtection="1"/>
    <xf numFmtId="0" fontId="13" fillId="6" borderId="6" xfId="4" applyFont="1" applyFill="1" applyBorder="1" applyAlignment="1" applyProtection="1">
      <alignment wrapText="1"/>
    </xf>
    <xf numFmtId="3" fontId="13" fillId="0" borderId="6" xfId="4" applyNumberFormat="1" applyFont="1" applyFill="1" applyBorder="1" applyProtection="1"/>
    <xf numFmtId="0" fontId="12" fillId="0" borderId="6" xfId="4" applyFont="1" applyBorder="1" applyProtection="1"/>
    <xf numFmtId="3" fontId="1" fillId="0" borderId="6" xfId="4" applyNumberFormat="1" applyBorder="1" applyProtection="1"/>
    <xf numFmtId="3" fontId="1" fillId="0" borderId="0" xfId="4" applyNumberFormat="1" applyProtection="1">
      <protection locked="0"/>
    </xf>
    <xf numFmtId="0" fontId="16" fillId="0" borderId="0" xfId="5" applyFont="1" applyProtection="1">
      <protection locked="0"/>
    </xf>
    <xf numFmtId="0" fontId="22" fillId="0" borderId="0" xfId="5" applyFont="1" applyFill="1" applyProtection="1">
      <protection locked="0"/>
    </xf>
    <xf numFmtId="3" fontId="16" fillId="0" borderId="0" xfId="5" applyNumberFormat="1" applyFont="1" applyProtection="1">
      <protection locked="0"/>
    </xf>
    <xf numFmtId="0" fontId="16" fillId="0" borderId="0" xfId="5" applyFont="1" applyProtection="1"/>
    <xf numFmtId="0" fontId="22" fillId="0" borderId="0" xfId="5" applyFont="1" applyFill="1" applyProtection="1"/>
    <xf numFmtId="3" fontId="13" fillId="8" borderId="6" xfId="5" applyNumberFormat="1" applyFont="1" applyFill="1" applyBorder="1" applyProtection="1"/>
    <xf numFmtId="0" fontId="13" fillId="0" borderId="0" xfId="5" applyFont="1" applyAlignment="1" applyProtection="1">
      <alignment horizontal="right"/>
    </xf>
    <xf numFmtId="3" fontId="16" fillId="0" borderId="0" xfId="5" applyNumberFormat="1" applyFont="1" applyProtection="1"/>
    <xf numFmtId="0" fontId="21" fillId="0" borderId="0" xfId="5" applyFont="1" applyFill="1" applyProtection="1">
      <protection locked="0"/>
    </xf>
    <xf numFmtId="3" fontId="14" fillId="0" borderId="6" xfId="5" applyNumberFormat="1" applyFont="1" applyFill="1" applyBorder="1" applyProtection="1">
      <protection locked="0"/>
    </xf>
    <xf numFmtId="0" fontId="14" fillId="3" borderId="6" xfId="5" applyFont="1" applyFill="1" applyBorder="1" applyAlignment="1" applyProtection="1">
      <alignment wrapText="1"/>
    </xf>
    <xf numFmtId="0" fontId="14" fillId="3" borderId="6" xfId="5" applyFont="1" applyFill="1" applyBorder="1" applyProtection="1"/>
    <xf numFmtId="3" fontId="18" fillId="0" borderId="6" xfId="5" applyNumberFormat="1" applyFont="1" applyFill="1" applyBorder="1" applyProtection="1">
      <protection locked="0"/>
    </xf>
    <xf numFmtId="0" fontId="14" fillId="5" borderId="6" xfId="5" applyFont="1" applyFill="1" applyBorder="1" applyAlignment="1" applyProtection="1">
      <alignment wrapText="1"/>
    </xf>
    <xf numFmtId="0" fontId="14" fillId="5" borderId="6" xfId="5" applyFont="1" applyFill="1" applyBorder="1" applyProtection="1"/>
    <xf numFmtId="0" fontId="17" fillId="0" borderId="0" xfId="5" applyFont="1" applyFill="1" applyProtection="1"/>
    <xf numFmtId="3" fontId="14" fillId="4" borderId="6" xfId="5" applyNumberFormat="1" applyFont="1" applyFill="1" applyBorder="1" applyProtection="1"/>
    <xf numFmtId="0" fontId="14" fillId="4" borderId="6" xfId="5" applyFont="1" applyFill="1" applyBorder="1" applyAlignment="1" applyProtection="1">
      <alignment wrapText="1"/>
    </xf>
    <xf numFmtId="0" fontId="14" fillId="4" borderId="6" xfId="5" applyFont="1" applyFill="1" applyBorder="1" applyProtection="1"/>
    <xf numFmtId="0" fontId="15" fillId="0" borderId="6" xfId="5" applyFont="1" applyFill="1" applyBorder="1" applyProtection="1"/>
    <xf numFmtId="3" fontId="14" fillId="3" borderId="6" xfId="5" applyNumberFormat="1" applyFont="1" applyFill="1" applyBorder="1" applyProtection="1"/>
    <xf numFmtId="0" fontId="15" fillId="0" borderId="6" xfId="5" applyFont="1" applyFill="1" applyBorder="1" applyProtection="1">
      <protection locked="0"/>
    </xf>
    <xf numFmtId="3" fontId="14" fillId="6" borderId="6" xfId="5" applyNumberFormat="1" applyFont="1" applyFill="1" applyBorder="1" applyProtection="1"/>
    <xf numFmtId="0" fontId="17" fillId="0" borderId="0" xfId="5" applyFont="1" applyFill="1" applyProtection="1">
      <protection locked="0"/>
    </xf>
    <xf numFmtId="3" fontId="18" fillId="0" borderId="6" xfId="5" applyNumberFormat="1" applyFont="1" applyBorder="1" applyProtection="1">
      <protection locked="0"/>
    </xf>
    <xf numFmtId="0" fontId="18" fillId="0" borderId="6" xfId="5" applyFont="1" applyFill="1" applyBorder="1" applyAlignment="1" applyProtection="1">
      <alignment wrapText="1"/>
    </xf>
    <xf numFmtId="0" fontId="18" fillId="0" borderId="6" xfId="5" applyFont="1" applyFill="1" applyBorder="1" applyProtection="1"/>
    <xf numFmtId="3" fontId="18" fillId="5" borderId="6" xfId="5" applyNumberFormat="1" applyFont="1" applyFill="1" applyBorder="1" applyProtection="1"/>
    <xf numFmtId="0" fontId="18" fillId="0" borderId="6" xfId="5" applyFont="1" applyBorder="1" applyProtection="1">
      <protection locked="0"/>
    </xf>
    <xf numFmtId="0" fontId="17" fillId="0" borderId="0" xfId="5" applyFont="1" applyProtection="1">
      <protection locked="0"/>
    </xf>
    <xf numFmtId="3" fontId="20" fillId="0" borderId="6" xfId="5" applyNumberFormat="1" applyFont="1" applyBorder="1" applyProtection="1">
      <protection locked="0"/>
    </xf>
    <xf numFmtId="0" fontId="21" fillId="0" borderId="0" xfId="5" applyFont="1" applyFill="1" applyProtection="1"/>
    <xf numFmtId="0" fontId="14" fillId="0" borderId="6" xfId="5" applyFont="1" applyFill="1" applyBorder="1" applyAlignment="1" applyProtection="1">
      <alignment wrapText="1"/>
    </xf>
    <xf numFmtId="0" fontId="14" fillId="0" borderId="6" xfId="5" applyFont="1" applyFill="1" applyBorder="1" applyProtection="1"/>
    <xf numFmtId="0" fontId="16" fillId="0" borderId="0" xfId="5" applyFont="1" applyFill="1" applyProtection="1">
      <protection locked="0"/>
    </xf>
    <xf numFmtId="0" fontId="18" fillId="0" borderId="6" xfId="5" applyFont="1" applyFill="1" applyBorder="1" applyProtection="1">
      <protection locked="0"/>
    </xf>
    <xf numFmtId="3" fontId="20" fillId="8" borderId="6" xfId="5" applyNumberFormat="1" applyFont="1" applyFill="1" applyBorder="1" applyProtection="1">
      <protection locked="0"/>
    </xf>
    <xf numFmtId="0" fontId="18" fillId="8" borderId="6" xfId="5" applyFont="1" applyFill="1" applyBorder="1" applyAlignment="1" applyProtection="1">
      <alignment wrapText="1"/>
    </xf>
    <xf numFmtId="0" fontId="18" fillId="8" borderId="6" xfId="5" applyFont="1" applyFill="1" applyBorder="1" applyProtection="1"/>
    <xf numFmtId="0" fontId="14" fillId="9" borderId="6" xfId="5" applyFont="1" applyFill="1" applyBorder="1" applyProtection="1"/>
    <xf numFmtId="3" fontId="18" fillId="7" borderId="6" xfId="5" applyNumberFormat="1" applyFont="1" applyFill="1" applyBorder="1" applyProtection="1"/>
    <xf numFmtId="0" fontId="14" fillId="6" borderId="6" xfId="5" applyFont="1" applyFill="1" applyBorder="1" applyAlignment="1" applyProtection="1">
      <alignment wrapText="1"/>
    </xf>
    <xf numFmtId="0" fontId="14" fillId="0" borderId="4" xfId="5" applyFont="1" applyFill="1" applyBorder="1" applyProtection="1">
      <protection locked="0"/>
    </xf>
    <xf numFmtId="0" fontId="16" fillId="0" borderId="0" xfId="5" applyFont="1" applyFill="1" applyProtection="1"/>
    <xf numFmtId="0" fontId="19" fillId="0" borderId="0" xfId="5" applyFont="1" applyFill="1" applyBorder="1" applyProtection="1"/>
    <xf numFmtId="0" fontId="14" fillId="6" borderId="6" xfId="5" applyFont="1" applyFill="1" applyBorder="1" applyProtection="1"/>
    <xf numFmtId="3" fontId="14" fillId="5" borderId="6" xfId="5" applyNumberFormat="1" applyFont="1" applyFill="1" applyBorder="1" applyProtection="1"/>
    <xf numFmtId="0" fontId="18" fillId="0" borderId="0" xfId="5" applyFont="1" applyFill="1" applyProtection="1">
      <protection locked="0"/>
    </xf>
    <xf numFmtId="0" fontId="14" fillId="0" borderId="0" xfId="5" applyFont="1" applyFill="1" applyProtection="1">
      <protection locked="0"/>
    </xf>
    <xf numFmtId="0" fontId="13" fillId="0" borderId="0" xfId="5" applyFont="1" applyAlignment="1" applyProtection="1">
      <alignment horizontal="center" vertical="top" wrapText="1"/>
      <protection locked="0"/>
    </xf>
    <xf numFmtId="0" fontId="12" fillId="0" borderId="0" xfId="5" applyFont="1" applyFill="1" applyAlignment="1" applyProtection="1">
      <alignment horizontal="center" vertical="top" wrapText="1"/>
      <protection locked="0"/>
    </xf>
    <xf numFmtId="0" fontId="11" fillId="2" borderId="6" xfId="5" applyFont="1" applyFill="1" applyBorder="1" applyAlignment="1" applyProtection="1">
      <alignment horizontal="center" vertical="top" wrapText="1"/>
    </xf>
    <xf numFmtId="0" fontId="0" fillId="0" borderId="0" xfId="0"/>
    <xf numFmtId="0" fontId="8" fillId="0" borderId="9" xfId="1" applyFont="1" applyBorder="1" applyAlignment="1" applyProtection="1">
      <alignment vertical="center" readingOrder="1"/>
      <protection locked="0"/>
    </xf>
    <xf numFmtId="0" fontId="0" fillId="0" borderId="0" xfId="0"/>
    <xf numFmtId="0" fontId="8" fillId="6" borderId="9" xfId="1" applyFont="1" applyFill="1" applyBorder="1" applyAlignment="1" applyProtection="1">
      <alignment vertical="center" readingOrder="1"/>
      <protection locked="0"/>
    </xf>
    <xf numFmtId="0" fontId="0" fillId="0" borderId="0" xfId="0"/>
    <xf numFmtId="0" fontId="0" fillId="0" borderId="0" xfId="0"/>
    <xf numFmtId="0" fontId="29" fillId="0" borderId="16" xfId="0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164" fontId="30" fillId="0" borderId="14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0" fillId="0" borderId="0" xfId="0"/>
    <xf numFmtId="164" fontId="31" fillId="0" borderId="14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22" xfId="1" applyFont="1" applyFill="1" applyBorder="1" applyAlignment="1" applyProtection="1">
      <alignment vertical="center" readingOrder="1"/>
      <protection locked="0"/>
    </xf>
    <xf numFmtId="0" fontId="8" fillId="0" borderId="22" xfId="1" applyFont="1" applyBorder="1" applyAlignment="1" applyProtection="1">
      <alignment vertical="center" readingOrder="1"/>
      <protection locked="0"/>
    </xf>
    <xf numFmtId="0" fontId="6" fillId="0" borderId="0" xfId="0" applyFont="1" applyAlignment="1" applyProtection="1">
      <alignment horizontal="left" vertical="center" wrapText="1" readingOrder="1"/>
      <protection locked="0"/>
    </xf>
    <xf numFmtId="0" fontId="31" fillId="0" borderId="13" xfId="0" applyFont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1" fillId="0" borderId="14" xfId="0" applyFont="1" applyBorder="1" applyAlignment="1" applyProtection="1">
      <alignment horizontal="left" vertical="center" wrapText="1" readingOrder="1"/>
      <protection locked="0"/>
    </xf>
    <xf numFmtId="0" fontId="0" fillId="0" borderId="12" xfId="0" applyBorder="1" applyAlignment="1" applyProtection="1">
      <alignment vertical="top" wrapText="1"/>
      <protection locked="0"/>
    </xf>
    <xf numFmtId="164" fontId="31" fillId="0" borderId="14" xfId="0" applyNumberFormat="1" applyFont="1" applyBorder="1" applyAlignment="1" applyProtection="1">
      <alignment horizontal="right" vertical="center" wrapText="1" readingOrder="1"/>
      <protection locked="0"/>
    </xf>
    <xf numFmtId="0" fontId="30" fillId="0" borderId="13" xfId="0" applyFont="1" applyBorder="1" applyAlignment="1" applyProtection="1">
      <alignment horizontal="center" vertical="center" wrapText="1" readingOrder="1"/>
      <protection locked="0"/>
    </xf>
    <xf numFmtId="0" fontId="30" fillId="0" borderId="14" xfId="0" applyFont="1" applyBorder="1" applyAlignment="1" applyProtection="1">
      <alignment horizontal="left" vertical="center" wrapText="1" readingOrder="1"/>
      <protection locked="0"/>
    </xf>
    <xf numFmtId="164" fontId="30" fillId="0" borderId="14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/>
    <xf numFmtId="0" fontId="3" fillId="0" borderId="0" xfId="0" applyFont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left" vertical="center" wrapText="1" readingOrder="1"/>
      <protection locked="0"/>
    </xf>
    <xf numFmtId="0" fontId="29" fillId="0" borderId="15" xfId="0" applyFont="1" applyBorder="1" applyAlignment="1" applyProtection="1">
      <alignment horizontal="center" vertical="center" wrapText="1" readingOrder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29" fillId="0" borderId="16" xfId="0" applyFont="1" applyBorder="1" applyAlignment="1" applyProtection="1">
      <alignment horizontal="center"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 readingOrder="1"/>
      <protection locked="0"/>
    </xf>
    <xf numFmtId="14" fontId="6" fillId="0" borderId="0" xfId="0" applyNumberFormat="1" applyFont="1" applyAlignment="1" applyProtection="1">
      <alignment horizontal="left" vertical="center" wrapText="1" readingOrder="1"/>
      <protection locked="0"/>
    </xf>
    <xf numFmtId="164" fontId="7" fillId="0" borderId="0" xfId="0" applyNumberFormat="1" applyFont="1" applyAlignment="1" applyProtection="1">
      <alignment horizontal="right" vertical="center" wrapText="1" readingOrder="1"/>
      <protection locked="0"/>
    </xf>
    <xf numFmtId="0" fontId="6" fillId="0" borderId="0" xfId="0" applyFont="1" applyAlignment="1" applyProtection="1">
      <alignment horizontal="center" vertical="center" wrapText="1" readingOrder="1"/>
      <protection locked="0"/>
    </xf>
    <xf numFmtId="0" fontId="7" fillId="0" borderId="0" xfId="0" applyFont="1" applyAlignment="1" applyProtection="1">
      <alignment vertical="top" wrapText="1" readingOrder="1"/>
      <protection locked="0"/>
    </xf>
    <xf numFmtId="164" fontId="7" fillId="6" borderId="0" xfId="0" applyNumberFormat="1" applyFont="1" applyFill="1" applyAlignment="1" applyProtection="1">
      <alignment horizontal="right" vertical="center" wrapText="1" readingOrder="1"/>
      <protection locked="0"/>
    </xf>
    <xf numFmtId="0" fontId="0" fillId="6" borderId="0" xfId="0" applyFill="1"/>
    <xf numFmtId="0" fontId="32" fillId="8" borderId="0" xfId="1" applyFont="1" applyFill="1"/>
    <xf numFmtId="0" fontId="32" fillId="0" borderId="0" xfId="1" applyFont="1"/>
    <xf numFmtId="0" fontId="32" fillId="0" borderId="0" xfId="1" applyFont="1"/>
    <xf numFmtId="0" fontId="32" fillId="0" borderId="0" xfId="1" applyFont="1" applyFill="1"/>
    <xf numFmtId="0" fontId="32" fillId="8" borderId="0" xfId="1" applyFont="1" applyFill="1"/>
    <xf numFmtId="0" fontId="33" fillId="8" borderId="0" xfId="1" applyFont="1" applyFill="1"/>
    <xf numFmtId="0" fontId="3" fillId="8" borderId="0" xfId="1" applyFont="1" applyFill="1" applyAlignment="1" applyProtection="1">
      <alignment horizontal="left" vertical="center" wrapText="1" readingOrder="1"/>
      <protection locked="0"/>
    </xf>
    <xf numFmtId="0" fontId="34" fillId="0" borderId="0" xfId="1" applyFont="1" applyAlignment="1" applyProtection="1">
      <alignment horizontal="left" vertical="center" wrapText="1" readingOrder="1"/>
      <protection locked="0"/>
    </xf>
    <xf numFmtId="0" fontId="34" fillId="0" borderId="0" xfId="0" applyFont="1" applyAlignment="1" applyProtection="1">
      <alignment horizontal="left" vertical="center" wrapText="1" readingOrder="1"/>
      <protection locked="0"/>
    </xf>
    <xf numFmtId="0" fontId="32" fillId="0" borderId="0" xfId="0" applyFont="1" applyAlignment="1"/>
    <xf numFmtId="0" fontId="32" fillId="0" borderId="0" xfId="0" applyFont="1" applyFill="1" applyAlignment="1"/>
    <xf numFmtId="0" fontId="3" fillId="0" borderId="0" xfId="1" applyFont="1" applyAlignment="1" applyProtection="1">
      <alignment horizontal="left" vertical="center" wrapText="1" readingOrder="1"/>
      <protection locked="0"/>
    </xf>
    <xf numFmtId="0" fontId="3" fillId="8" borderId="0" xfId="1" applyFont="1" applyFill="1" applyAlignment="1" applyProtection="1">
      <alignment vertical="center" wrapText="1" readingOrder="1"/>
      <protection locked="0"/>
    </xf>
    <xf numFmtId="41" fontId="3" fillId="8" borderId="0" xfId="7" applyFont="1" applyFill="1" applyAlignment="1" applyProtection="1">
      <alignment vertical="center" wrapText="1" readingOrder="1"/>
      <protection locked="0"/>
    </xf>
    <xf numFmtId="0" fontId="3" fillId="6" borderId="0" xfId="1" applyFont="1" applyFill="1" applyAlignment="1" applyProtection="1">
      <alignment vertical="center" wrapText="1" readingOrder="1"/>
      <protection locked="0"/>
    </xf>
    <xf numFmtId="0" fontId="3" fillId="0" borderId="0" xfId="1" applyFont="1" applyFill="1" applyAlignment="1" applyProtection="1">
      <alignment vertical="center" wrapText="1" readingOrder="1"/>
      <protection locked="0"/>
    </xf>
    <xf numFmtId="0" fontId="34" fillId="8" borderId="0" xfId="1" applyFont="1" applyFill="1" applyAlignment="1" applyProtection="1">
      <alignment vertical="center" wrapText="1" readingOrder="1"/>
      <protection locked="0"/>
    </xf>
    <xf numFmtId="0" fontId="32" fillId="8" borderId="0" xfId="1" applyFont="1" applyFill="1" applyAlignment="1"/>
    <xf numFmtId="165" fontId="33" fillId="8" borderId="0" xfId="1" applyNumberFormat="1" applyFont="1" applyFill="1" applyAlignment="1"/>
    <xf numFmtId="165" fontId="32" fillId="8" borderId="0" xfId="1" applyNumberFormat="1" applyFont="1" applyFill="1" applyAlignment="1"/>
    <xf numFmtId="41" fontId="33" fillId="8" borderId="0" xfId="7" applyFont="1" applyFill="1" applyAlignment="1"/>
    <xf numFmtId="0" fontId="32" fillId="6" borderId="0" xfId="1" applyFont="1" applyFill="1" applyAlignment="1"/>
    <xf numFmtId="0" fontId="32" fillId="6" borderId="0" xfId="1" applyFont="1" applyFill="1"/>
    <xf numFmtId="0" fontId="3" fillId="8" borderId="11" xfId="1" applyFont="1" applyFill="1" applyBorder="1" applyAlignment="1" applyProtection="1">
      <alignment horizontal="center" vertical="center" wrapText="1" readingOrder="1"/>
      <protection locked="0"/>
    </xf>
    <xf numFmtId="0" fontId="3" fillId="8" borderId="20" xfId="1" applyFont="1" applyFill="1" applyBorder="1" applyAlignment="1" applyProtection="1">
      <alignment horizontal="center" vertical="center" wrapText="1" readingOrder="1"/>
      <protection locked="0"/>
    </xf>
    <xf numFmtId="0" fontId="3" fillId="8" borderId="11" xfId="1" applyFont="1" applyFill="1" applyBorder="1" applyAlignment="1" applyProtection="1">
      <alignment horizontal="center" vertical="center" wrapText="1" readingOrder="1"/>
      <protection locked="0"/>
    </xf>
    <xf numFmtId="0" fontId="35" fillId="8" borderId="21" xfId="1" applyFont="1" applyFill="1" applyBorder="1" applyAlignment="1" applyProtection="1">
      <alignment horizontal="center" vertical="center" wrapText="1" readingOrder="1"/>
      <protection locked="0"/>
    </xf>
    <xf numFmtId="0" fontId="3" fillId="8" borderId="20" xfId="1" applyFont="1" applyFill="1" applyBorder="1" applyAlignment="1" applyProtection="1">
      <alignment horizontal="center" vertical="center" wrapText="1" readingOrder="1"/>
      <protection locked="0"/>
    </xf>
    <xf numFmtId="0" fontId="35" fillId="8" borderId="20" xfId="1" applyFont="1" applyFill="1" applyBorder="1" applyAlignment="1" applyProtection="1">
      <alignment horizontal="center" vertical="center" wrapText="1" readingOrder="1"/>
      <protection locked="0"/>
    </xf>
    <xf numFmtId="0" fontId="3" fillId="0" borderId="8" xfId="1" applyFont="1" applyBorder="1" applyAlignment="1" applyProtection="1">
      <alignment horizontal="center" vertical="center" wrapText="1" readingOrder="1"/>
      <protection locked="0"/>
    </xf>
    <xf numFmtId="0" fontId="32" fillId="0" borderId="8" xfId="1" applyFont="1" applyBorder="1" applyAlignment="1" applyProtection="1">
      <alignment vertical="top" wrapText="1"/>
      <protection locked="0"/>
    </xf>
    <xf numFmtId="0" fontId="3" fillId="8" borderId="10" xfId="1" applyFont="1" applyFill="1" applyBorder="1" applyAlignment="1" applyProtection="1">
      <alignment horizontal="left" vertical="center" readingOrder="1"/>
      <protection locked="0"/>
    </xf>
    <xf numFmtId="0" fontId="34" fillId="8" borderId="10" xfId="1" applyFont="1" applyFill="1" applyBorder="1" applyAlignment="1" applyProtection="1">
      <alignment horizontal="right" vertical="center" wrapText="1" readingOrder="1"/>
      <protection locked="0"/>
    </xf>
    <xf numFmtId="0" fontId="34" fillId="8" borderId="10" xfId="1" applyFont="1" applyFill="1" applyBorder="1" applyAlignment="1" applyProtection="1">
      <alignment horizontal="left" vertical="center" wrapText="1" readingOrder="1"/>
      <protection locked="0"/>
    </xf>
    <xf numFmtId="165" fontId="33" fillId="8" borderId="10" xfId="1" applyNumberFormat="1" applyFont="1" applyFill="1" applyBorder="1" applyAlignment="1" applyProtection="1">
      <alignment vertical="center" wrapText="1" readingOrder="1"/>
      <protection locked="0"/>
    </xf>
    <xf numFmtId="165" fontId="34" fillId="8" borderId="10" xfId="1" applyNumberFormat="1" applyFont="1" applyFill="1" applyBorder="1" applyAlignment="1" applyProtection="1">
      <alignment vertical="center" wrapText="1" readingOrder="1"/>
      <protection locked="0"/>
    </xf>
    <xf numFmtId="165" fontId="34" fillId="14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4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2" fillId="14" borderId="0" xfId="1" applyFont="1" applyFill="1"/>
    <xf numFmtId="165" fontId="34" fillId="0" borderId="17" xfId="1" applyNumberFormat="1" applyFont="1" applyBorder="1" applyAlignment="1" applyProtection="1">
      <alignment horizontal="right" vertical="center" wrapText="1" readingOrder="1"/>
      <protection locked="0"/>
    </xf>
    <xf numFmtId="165" fontId="34" fillId="0" borderId="5" xfId="1" applyNumberFormat="1" applyFont="1" applyBorder="1" applyAlignment="1" applyProtection="1">
      <alignment horizontal="right" vertical="center" wrapText="1" readingOrder="1"/>
      <protection locked="0"/>
    </xf>
    <xf numFmtId="0" fontId="32" fillId="8" borderId="10" xfId="0" applyFont="1" applyFill="1" applyBorder="1"/>
    <xf numFmtId="0" fontId="3" fillId="8" borderId="10" xfId="1" applyFont="1" applyFill="1" applyBorder="1" applyAlignment="1" applyProtection="1">
      <alignment horizontal="right" vertical="center" wrapText="1" readingOrder="1"/>
      <protection locked="0"/>
    </xf>
    <xf numFmtId="0" fontId="3" fillId="8" borderId="10" xfId="1" applyFont="1" applyFill="1" applyBorder="1" applyAlignment="1" applyProtection="1">
      <alignment horizontal="left" vertical="center" wrapText="1" readingOrder="1"/>
      <protection locked="0"/>
    </xf>
    <xf numFmtId="165" fontId="35" fillId="8" borderId="10" xfId="1" applyNumberFormat="1" applyFont="1" applyFill="1" applyBorder="1" applyAlignment="1" applyProtection="1">
      <alignment vertical="center" wrapText="1" readingOrder="1"/>
      <protection locked="0"/>
    </xf>
    <xf numFmtId="165" fontId="3" fillId="8" borderId="10" xfId="1" applyNumberFormat="1" applyFont="1" applyFill="1" applyBorder="1" applyAlignment="1" applyProtection="1">
      <alignment vertical="center" wrapText="1" readingOrder="1"/>
      <protection locked="0"/>
    </xf>
    <xf numFmtId="165" fontId="3" fillId="13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" fillId="13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6" fillId="13" borderId="0" xfId="1" applyFont="1" applyFill="1"/>
    <xf numFmtId="0" fontId="36" fillId="0" borderId="0" xfId="1" applyFont="1" applyFill="1"/>
    <xf numFmtId="165" fontId="34" fillId="12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2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2" fillId="12" borderId="0" xfId="1" applyFont="1" applyFill="1"/>
    <xf numFmtId="165" fontId="34" fillId="13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3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2" fillId="13" borderId="0" xfId="1" applyFont="1" applyFill="1"/>
    <xf numFmtId="165" fontId="34" fillId="15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5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2" fillId="15" borderId="0" xfId="1" applyFont="1" applyFill="1"/>
    <xf numFmtId="165" fontId="34" fillId="16" borderId="17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6" borderId="5" xfId="1" applyNumberFormat="1" applyFont="1" applyFill="1" applyBorder="1" applyAlignment="1" applyProtection="1">
      <alignment horizontal="right" vertical="center" wrapText="1" readingOrder="1"/>
      <protection locked="0"/>
    </xf>
    <xf numFmtId="0" fontId="32" fillId="16" borderId="0" xfId="1" applyFont="1" applyFill="1"/>
    <xf numFmtId="165" fontId="34" fillId="14" borderId="19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14" borderId="20" xfId="1" applyNumberFormat="1" applyFont="1" applyFill="1" applyBorder="1" applyAlignment="1" applyProtection="1">
      <alignment horizontal="right" vertical="center" wrapText="1" readingOrder="1"/>
      <protection locked="0"/>
    </xf>
    <xf numFmtId="0" fontId="3" fillId="8" borderId="0" xfId="1" applyFont="1" applyFill="1" applyBorder="1" applyAlignment="1" applyProtection="1">
      <alignment horizontal="left" vertical="center" readingOrder="1"/>
      <protection locked="0"/>
    </xf>
    <xf numFmtId="0" fontId="34" fillId="8" borderId="0" xfId="1" applyFont="1" applyFill="1" applyBorder="1" applyAlignment="1" applyProtection="1">
      <alignment horizontal="right" vertical="center" wrapText="1" readingOrder="1"/>
      <protection locked="0"/>
    </xf>
    <xf numFmtId="0" fontId="34" fillId="8" borderId="0" xfId="1" applyFont="1" applyFill="1" applyBorder="1" applyAlignment="1" applyProtection="1">
      <alignment horizontal="left" vertical="center" wrapText="1" readingOrder="1"/>
      <protection locked="0"/>
    </xf>
    <xf numFmtId="165" fontId="33" fillId="8" borderId="0" xfId="1" applyNumberFormat="1" applyFont="1" applyFill="1" applyBorder="1" applyAlignment="1" applyProtection="1">
      <alignment vertical="center" wrapText="1" readingOrder="1"/>
      <protection locked="0"/>
    </xf>
    <xf numFmtId="165" fontId="34" fillId="8" borderId="0" xfId="1" applyNumberFormat="1" applyFont="1" applyFill="1" applyBorder="1" applyAlignment="1" applyProtection="1">
      <alignment vertical="center" wrapText="1" readingOrder="1"/>
      <protection locked="0"/>
    </xf>
    <xf numFmtId="165" fontId="34" fillId="14" borderId="0" xfId="1" applyNumberFormat="1" applyFont="1" applyFill="1" applyBorder="1" applyAlignment="1" applyProtection="1">
      <alignment horizontal="right" vertical="center" wrapText="1" readingOrder="1"/>
      <protection locked="0"/>
    </xf>
    <xf numFmtId="0" fontId="3" fillId="8" borderId="0" xfId="1" applyFont="1" applyFill="1" applyBorder="1" applyAlignment="1" applyProtection="1">
      <alignment horizontal="right" vertical="center" wrapText="1" readingOrder="1"/>
      <protection locked="0"/>
    </xf>
    <xf numFmtId="165" fontId="33" fillId="8" borderId="0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8" borderId="0" xfId="1" applyNumberFormat="1" applyFont="1" applyFill="1" applyBorder="1" applyAlignment="1" applyProtection="1">
      <alignment horizontal="right" vertical="center" wrapText="1" readingOrder="1"/>
      <protection locked="0"/>
    </xf>
    <xf numFmtId="165" fontId="34" fillId="0" borderId="0" xfId="1" applyNumberFormat="1" applyFont="1" applyBorder="1" applyAlignment="1" applyProtection="1">
      <alignment horizontal="right" vertical="center" wrapText="1" readingOrder="1"/>
      <protection locked="0"/>
    </xf>
    <xf numFmtId="0" fontId="32" fillId="0" borderId="0" xfId="1" applyFont="1" applyBorder="1" applyAlignment="1" applyProtection="1">
      <alignment vertical="top" wrapText="1"/>
      <protection locked="0"/>
    </xf>
    <xf numFmtId="0" fontId="32" fillId="0" borderId="0" xfId="1" applyFont="1" applyBorder="1"/>
    <xf numFmtId="0" fontId="32" fillId="0" borderId="0" xfId="1" applyFont="1" applyFill="1" applyBorder="1"/>
    <xf numFmtId="0" fontId="34" fillId="8" borderId="0" xfId="1" applyFont="1" applyFill="1" applyAlignment="1" applyProtection="1">
      <alignment horizontal="left" vertical="center" wrapText="1" readingOrder="1"/>
      <protection locked="0"/>
    </xf>
    <xf numFmtId="41" fontId="33" fillId="8" borderId="0" xfId="1" applyNumberFormat="1" applyFont="1" applyFill="1"/>
    <xf numFmtId="41" fontId="37" fillId="8" borderId="0" xfId="1" applyNumberFormat="1" applyFont="1" applyFill="1"/>
    <xf numFmtId="41" fontId="33" fillId="8" borderId="0" xfId="7" applyFont="1" applyFill="1"/>
    <xf numFmtId="0" fontId="3" fillId="8" borderId="10" xfId="1" applyFont="1" applyFill="1" applyBorder="1" applyAlignment="1" applyProtection="1">
      <alignment horizontal="center" vertical="center" wrapText="1" readingOrder="1"/>
      <protection locked="0"/>
    </xf>
    <xf numFmtId="0" fontId="3" fillId="8" borderId="10" xfId="1" applyFont="1" applyFill="1" applyBorder="1" applyAlignment="1" applyProtection="1">
      <alignment horizontal="center" vertical="center" wrapText="1" readingOrder="1"/>
      <protection locked="0"/>
    </xf>
    <xf numFmtId="0" fontId="35" fillId="8" borderId="10" xfId="1" applyFont="1" applyFill="1" applyBorder="1" applyAlignment="1" applyProtection="1">
      <alignment horizontal="center" vertical="center" wrapText="1" readingOrder="1"/>
      <protection locked="0"/>
    </xf>
    <xf numFmtId="0" fontId="3" fillId="0" borderId="18" xfId="1" applyFont="1" applyBorder="1" applyAlignment="1" applyProtection="1">
      <alignment horizontal="center" vertical="center" wrapText="1" readingOrder="1"/>
      <protection locked="0"/>
    </xf>
    <xf numFmtId="0" fontId="32" fillId="0" borderId="18" xfId="1" applyFont="1" applyBorder="1" applyAlignment="1" applyProtection="1">
      <alignment vertical="top" wrapText="1"/>
      <protection locked="0"/>
    </xf>
    <xf numFmtId="0" fontId="34" fillId="8" borderId="10" xfId="1" applyFont="1" applyFill="1" applyBorder="1" applyAlignment="1" applyProtection="1">
      <alignment horizontal="left" vertical="center" readingOrder="1"/>
      <protection locked="0"/>
    </xf>
    <xf numFmtId="41" fontId="33" fillId="8" borderId="10" xfId="6" applyFont="1" applyFill="1" applyBorder="1" applyAlignment="1" applyProtection="1">
      <alignment horizontal="right" vertical="center" wrapText="1" readingOrder="1"/>
      <protection locked="0"/>
    </xf>
    <xf numFmtId="41" fontId="34" fillId="8" borderId="10" xfId="6" applyFont="1" applyFill="1" applyBorder="1" applyAlignment="1" applyProtection="1">
      <alignment horizontal="right" vertical="center" wrapText="1" readingOrder="1"/>
      <protection locked="0"/>
    </xf>
    <xf numFmtId="41" fontId="34" fillId="14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4" borderId="5" xfId="6" applyFont="1" applyFill="1" applyBorder="1" applyAlignment="1" applyProtection="1">
      <alignment horizontal="center" vertical="center" wrapText="1" readingOrder="1"/>
      <protection locked="0"/>
    </xf>
    <xf numFmtId="41" fontId="34" fillId="16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6" borderId="5" xfId="6" applyFont="1" applyFill="1" applyBorder="1" applyAlignment="1" applyProtection="1">
      <alignment horizontal="center" vertical="center" wrapText="1" readingOrder="1"/>
      <protection locked="0"/>
    </xf>
    <xf numFmtId="41" fontId="34" fillId="12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2" borderId="5" xfId="6" applyFont="1" applyFill="1" applyBorder="1" applyAlignment="1" applyProtection="1">
      <alignment horizontal="center" vertical="center" wrapText="1" readingOrder="1"/>
      <protection locked="0"/>
    </xf>
    <xf numFmtId="41" fontId="34" fillId="7" borderId="17" xfId="6" applyFont="1" applyFill="1" applyBorder="1" applyAlignment="1" applyProtection="1">
      <alignment horizontal="center" vertical="center" wrapText="1" readingOrder="1"/>
      <protection locked="0"/>
    </xf>
    <xf numFmtId="41" fontId="34" fillId="7" borderId="5" xfId="6" applyFont="1" applyFill="1" applyBorder="1" applyAlignment="1" applyProtection="1">
      <alignment horizontal="center" vertical="center" wrapText="1" readingOrder="1"/>
      <protection locked="0"/>
    </xf>
    <xf numFmtId="0" fontId="32" fillId="7" borderId="0" xfId="1" applyFont="1" applyFill="1"/>
    <xf numFmtId="41" fontId="34" fillId="0" borderId="17" xfId="6" applyFont="1" applyBorder="1" applyAlignment="1" applyProtection="1">
      <alignment horizontal="center" vertical="center" wrapText="1" readingOrder="1"/>
      <protection locked="0"/>
    </xf>
    <xf numFmtId="41" fontId="34" fillId="0" borderId="5" xfId="6" applyFont="1" applyBorder="1" applyAlignment="1" applyProtection="1">
      <alignment horizontal="center" vertical="center" wrapText="1" readingOrder="1"/>
      <protection locked="0"/>
    </xf>
    <xf numFmtId="41" fontId="34" fillId="0" borderId="17" xfId="6" applyFont="1" applyFill="1" applyBorder="1" applyAlignment="1" applyProtection="1">
      <alignment horizontal="center" vertical="center" wrapText="1" readingOrder="1"/>
      <protection locked="0"/>
    </xf>
    <xf numFmtId="41" fontId="34" fillId="0" borderId="5" xfId="6" applyFont="1" applyFill="1" applyBorder="1" applyAlignment="1" applyProtection="1">
      <alignment horizontal="center" vertical="center" wrapText="1" readingOrder="1"/>
      <protection locked="0"/>
    </xf>
    <xf numFmtId="41" fontId="34" fillId="18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8" borderId="5" xfId="6" applyFont="1" applyFill="1" applyBorder="1" applyAlignment="1" applyProtection="1">
      <alignment horizontal="center" vertical="center" wrapText="1" readingOrder="1"/>
      <protection locked="0"/>
    </xf>
    <xf numFmtId="0" fontId="32" fillId="18" borderId="0" xfId="1" applyFont="1" applyFill="1"/>
    <xf numFmtId="41" fontId="32" fillId="8" borderId="10" xfId="6" applyFont="1" applyFill="1" applyBorder="1" applyAlignment="1" applyProtection="1">
      <alignment horizontal="right" vertical="center" wrapText="1" readingOrder="1"/>
      <protection locked="0"/>
    </xf>
    <xf numFmtId="41" fontId="34" fillId="15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5" borderId="5" xfId="6" applyFont="1" applyFill="1" applyBorder="1" applyAlignment="1" applyProtection="1">
      <alignment horizontal="center" vertical="center" wrapText="1" readingOrder="1"/>
      <protection locked="0"/>
    </xf>
    <xf numFmtId="41" fontId="34" fillId="17" borderId="17" xfId="6" applyFont="1" applyFill="1" applyBorder="1" applyAlignment="1" applyProtection="1">
      <alignment horizontal="center" vertical="center" wrapText="1" readingOrder="1"/>
      <protection locked="0"/>
    </xf>
    <xf numFmtId="41" fontId="34" fillId="17" borderId="5" xfId="6" applyFont="1" applyFill="1" applyBorder="1" applyAlignment="1" applyProtection="1">
      <alignment horizontal="center" vertical="center" wrapText="1" readingOrder="1"/>
      <protection locked="0"/>
    </xf>
    <xf numFmtId="0" fontId="32" fillId="17" borderId="0" xfId="1" applyFont="1" applyFill="1"/>
    <xf numFmtId="3" fontId="34" fillId="0" borderId="17" xfId="1" applyNumberFormat="1" applyFont="1" applyBorder="1" applyAlignment="1" applyProtection="1">
      <alignment horizontal="right" vertical="center" wrapText="1" readingOrder="1"/>
      <protection locked="0"/>
    </xf>
    <xf numFmtId="3" fontId="34" fillId="0" borderId="5" xfId="1" applyNumberFormat="1" applyFont="1" applyBorder="1" applyAlignment="1" applyProtection="1">
      <alignment horizontal="right" vertical="center" wrapText="1" readingOrder="1"/>
      <protection locked="0"/>
    </xf>
    <xf numFmtId="0" fontId="3" fillId="8" borderId="10" xfId="1" applyFont="1" applyFill="1" applyBorder="1" applyAlignment="1" applyProtection="1">
      <alignment horizontal="right" vertical="center" wrapText="1" readingOrder="1"/>
      <protection locked="0"/>
    </xf>
    <xf numFmtId="0" fontId="32" fillId="8" borderId="10" xfId="1" applyFont="1" applyFill="1" applyBorder="1" applyAlignment="1" applyProtection="1">
      <alignment vertical="top" wrapText="1"/>
      <protection locked="0"/>
    </xf>
    <xf numFmtId="165" fontId="35" fillId="8" borderId="10" xfId="1" applyNumberFormat="1" applyFont="1" applyFill="1" applyBorder="1" applyAlignment="1" applyProtection="1">
      <alignment horizontal="right" vertical="center" wrapText="1" readingOrder="1"/>
      <protection locked="0"/>
    </xf>
    <xf numFmtId="165" fontId="3" fillId="8" borderId="10" xfId="1" applyNumberFormat="1" applyFont="1" applyFill="1" applyBorder="1" applyAlignment="1" applyProtection="1">
      <alignment horizontal="right" vertical="center" wrapText="1" readingOrder="1"/>
      <protection locked="0"/>
    </xf>
    <xf numFmtId="165" fontId="3" fillId="0" borderId="16" xfId="1" applyNumberFormat="1" applyFont="1" applyBorder="1" applyAlignment="1" applyProtection="1">
      <alignment horizontal="right" vertical="center" wrapText="1" readingOrder="1"/>
      <protection locked="0"/>
    </xf>
    <xf numFmtId="0" fontId="32" fillId="0" borderId="5" xfId="1" applyFont="1" applyBorder="1" applyAlignment="1" applyProtection="1">
      <alignment vertical="top" wrapText="1"/>
      <protection locked="0"/>
    </xf>
  </cellXfs>
  <cellStyles count="8">
    <cellStyle name="Millares [0]" xfId="7" builtinId="6"/>
    <cellStyle name="Millares [0] 2" xfId="6"/>
    <cellStyle name="Normal" xfId="0" builtinId="0"/>
    <cellStyle name="Normal 2" xfId="2"/>
    <cellStyle name="Normal 2 2" xfId="5"/>
    <cellStyle name="Normal 3" xfId="1"/>
    <cellStyle name="Normal 4" xfId="3"/>
    <cellStyle name="Normal 4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371475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96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2</xdr:row>
      <xdr:rowOff>57150</xdr:rowOff>
    </xdr:to>
    <xdr:pic>
      <xdr:nvPicPr>
        <xdr:cNvPr id="1024" name="Picture 0" descr="I_240_1_H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0"/>
  <sheetViews>
    <sheetView showGridLines="0" tabSelected="1" workbookViewId="0">
      <pane xSplit="3" ySplit="13" topLeftCell="D199" activePane="bottomRight" state="frozen"/>
      <selection pane="topRight" activeCell="D1" sqref="D1"/>
      <selection pane="bottomLeft" activeCell="A14" sqref="A14"/>
      <selection pane="bottomRight" activeCell="C23" sqref="C23:F23"/>
    </sheetView>
  </sheetViews>
  <sheetFormatPr baseColWidth="10" defaultColWidth="9.140625" defaultRowHeight="14.25" x14ac:dyDescent="0.2"/>
  <cols>
    <col min="1" max="1" width="17" style="147" customWidth="1"/>
    <col min="2" max="2" width="6.28515625" style="147" customWidth="1"/>
    <col min="3" max="3" width="55.7109375" style="147" customWidth="1"/>
    <col min="4" max="4" width="17.85546875" style="148" customWidth="1"/>
    <col min="5" max="5" width="14.5703125" style="147" hidden="1" customWidth="1"/>
    <col min="6" max="6" width="14.5703125" style="148" customWidth="1"/>
    <col min="7" max="7" width="15.85546875" style="148" customWidth="1"/>
    <col min="8" max="8" width="14.5703125" style="148" customWidth="1"/>
    <col min="9" max="9" width="11.5703125" style="145" hidden="1" customWidth="1"/>
    <col min="10" max="10" width="2.85546875" style="145" hidden="1" customWidth="1"/>
    <col min="11" max="11" width="1" style="145" hidden="1" customWidth="1"/>
    <col min="12" max="12" width="0" style="145" hidden="1" customWidth="1"/>
    <col min="13" max="13" width="9.140625" style="146"/>
    <col min="14" max="16384" width="9.140625" style="145"/>
  </cols>
  <sheetData>
    <row r="1" spans="1:13" ht="19.7" customHeight="1" x14ac:dyDescent="0.2">
      <c r="A1" s="143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3" ht="46.5" customHeight="1" x14ac:dyDescent="0.2">
      <c r="A2" s="143"/>
    </row>
    <row r="3" spans="1:13" ht="5.45" customHeight="1" x14ac:dyDescent="0.2"/>
    <row r="4" spans="1:13" ht="17.100000000000001" customHeight="1" x14ac:dyDescent="0.2">
      <c r="A4" s="149" t="s">
        <v>2</v>
      </c>
      <c r="B4" s="150" t="s">
        <v>3</v>
      </c>
      <c r="C4" s="144"/>
      <c r="D4" s="144"/>
      <c r="E4" s="144"/>
      <c r="F4" s="144"/>
      <c r="G4" s="144"/>
      <c r="H4" s="144"/>
      <c r="I4" s="144"/>
    </row>
    <row r="5" spans="1:13" ht="17.100000000000001" customHeight="1" x14ac:dyDescent="0.2">
      <c r="A5" s="149" t="s">
        <v>4</v>
      </c>
      <c r="B5" s="150" t="s">
        <v>5</v>
      </c>
      <c r="C5" s="144"/>
      <c r="D5" s="144"/>
      <c r="E5" s="144"/>
      <c r="F5" s="144"/>
      <c r="G5" s="144"/>
      <c r="H5" s="144"/>
      <c r="I5" s="144"/>
    </row>
    <row r="6" spans="1:13" ht="17.100000000000001" customHeight="1" x14ac:dyDescent="0.2">
      <c r="A6" s="149" t="s">
        <v>8</v>
      </c>
      <c r="B6" s="151" t="str">
        <f>+Balance!D8</f>
        <v>28-06-2021 -- 31-12-2021</v>
      </c>
      <c r="C6" s="151"/>
      <c r="D6" s="151"/>
      <c r="E6" s="151"/>
      <c r="F6" s="151"/>
      <c r="G6" s="151"/>
      <c r="H6" s="151"/>
      <c r="I6" s="151"/>
      <c r="J6" s="152"/>
      <c r="K6" s="152"/>
      <c r="L6" s="152"/>
      <c r="M6" s="153"/>
    </row>
    <row r="7" spans="1:13" ht="409.6" hidden="1" customHeight="1" x14ac:dyDescent="0.2"/>
    <row r="8" spans="1:13" ht="0.95" customHeight="1" x14ac:dyDescent="0.2"/>
    <row r="9" spans="1:13" ht="15" x14ac:dyDescent="0.2">
      <c r="A9" s="149" t="s">
        <v>6</v>
      </c>
      <c r="B9" s="154" t="s">
        <v>1452</v>
      </c>
      <c r="C9" s="154"/>
      <c r="D9" s="154"/>
      <c r="E9" s="154"/>
      <c r="F9" s="154"/>
      <c r="G9" s="154"/>
      <c r="H9" s="154"/>
      <c r="I9" s="154"/>
    </row>
    <row r="10" spans="1:13" s="157" customFormat="1" ht="17.100000000000001" hidden="1" customHeight="1" x14ac:dyDescent="0.2">
      <c r="A10" s="155"/>
      <c r="B10" s="155"/>
      <c r="C10" s="155" t="s">
        <v>1565</v>
      </c>
      <c r="D10" s="156">
        <f>D11-D171</f>
        <v>0</v>
      </c>
      <c r="E10" s="156">
        <f>E11-E171</f>
        <v>450000</v>
      </c>
      <c r="F10" s="156">
        <f>F11-F171</f>
        <v>0</v>
      </c>
      <c r="G10" s="156">
        <f>G11-G171</f>
        <v>-3191397.9410000034</v>
      </c>
      <c r="H10" s="156">
        <f>H11-H171</f>
        <v>3191397.9410000006</v>
      </c>
      <c r="M10" s="158"/>
    </row>
    <row r="11" spans="1:13" s="165" customFormat="1" ht="17.100000000000001" hidden="1" customHeight="1" x14ac:dyDescent="0.2">
      <c r="A11" s="149"/>
      <c r="B11" s="159"/>
      <c r="C11" s="160" t="s">
        <v>1562</v>
      </c>
      <c r="D11" s="161">
        <f>D40+D72+D78+D81+D117+D126+D133+D137+D163+D167</f>
        <v>18475000</v>
      </c>
      <c r="E11" s="162">
        <f>E40+E72+E78+E81+E117+E126+E133+E137+E163+E167</f>
        <v>18475000</v>
      </c>
      <c r="F11" s="161">
        <f>F40+F72+F78+F81+F117+F126+F133+F137+F163+F167</f>
        <v>20781698</v>
      </c>
      <c r="G11" s="163">
        <f>G40+G72+G78+G81+G117+G126+G133+G137+G163+G167</f>
        <v>12107002.490999999</v>
      </c>
      <c r="H11" s="163">
        <f>H40+H72+H78+H81+H117+H126+H133+H137+H163+H167</f>
        <v>8674695.5090000015</v>
      </c>
      <c r="I11" s="164"/>
      <c r="M11" s="146"/>
    </row>
    <row r="12" spans="1:13" ht="5.45" hidden="1" customHeight="1" x14ac:dyDescent="0.2"/>
    <row r="13" spans="1:13" ht="60" x14ac:dyDescent="0.2">
      <c r="A13" s="166" t="s">
        <v>1451</v>
      </c>
      <c r="B13" s="167"/>
      <c r="C13" s="168" t="s">
        <v>439</v>
      </c>
      <c r="D13" s="169" t="s">
        <v>1557</v>
      </c>
      <c r="E13" s="170" t="s">
        <v>1558</v>
      </c>
      <c r="F13" s="171" t="s">
        <v>1559</v>
      </c>
      <c r="G13" s="171" t="s">
        <v>1560</v>
      </c>
      <c r="H13" s="171" t="s">
        <v>1561</v>
      </c>
      <c r="I13" s="172" t="s">
        <v>1450</v>
      </c>
      <c r="J13" s="173"/>
    </row>
    <row r="14" spans="1:13" s="181" customFormat="1" ht="28.5" x14ac:dyDescent="0.2">
      <c r="A14" s="174" t="str">
        <f>Ingresos!A2</f>
        <v>SSS.03.00.000.000.000</v>
      </c>
      <c r="B14" s="175"/>
      <c r="C14" s="176" t="str">
        <f>Ingresos!B2</f>
        <v>CxC TRIBUTOS SOBRE EL USO DE BS. Y LA REALIZACION DE ACTIVIDADES</v>
      </c>
      <c r="D14" s="177">
        <f>(Ingresos!C2)/1000</f>
        <v>0</v>
      </c>
      <c r="E14" s="178">
        <f>(Ingresos!D2)/1000</f>
        <v>0</v>
      </c>
      <c r="F14" s="177"/>
      <c r="G14" s="177">
        <f>(Ingresos!E2)/1000</f>
        <v>0</v>
      </c>
      <c r="H14" s="177"/>
      <c r="I14" s="179">
        <f>(Ingresos!F2)/1000</f>
        <v>0</v>
      </c>
      <c r="J14" s="180"/>
      <c r="M14" s="146"/>
    </row>
    <row r="15" spans="1:13" ht="15" x14ac:dyDescent="0.2">
      <c r="A15" s="174" t="str">
        <f>Ingresos!A3</f>
        <v>SSS.03.01.000.000.000</v>
      </c>
      <c r="B15" s="175"/>
      <c r="C15" s="176" t="str">
        <f>Ingresos!B3</f>
        <v>PATENTES Y TASAS POR DERECHOS</v>
      </c>
      <c r="D15" s="177">
        <f>(Ingresos!C3)/1000</f>
        <v>0</v>
      </c>
      <c r="E15" s="178">
        <f>(Ingresos!D3)/1000</f>
        <v>0</v>
      </c>
      <c r="F15" s="177"/>
      <c r="G15" s="177">
        <f>(Ingresos!E3)/1000</f>
        <v>0</v>
      </c>
      <c r="H15" s="177"/>
      <c r="I15" s="182">
        <f>(Ingresos!F3)/1000</f>
        <v>0</v>
      </c>
      <c r="J15" s="183"/>
    </row>
    <row r="16" spans="1:13" ht="15" x14ac:dyDescent="0.2">
      <c r="A16" s="174" t="str">
        <f>Ingresos!A4</f>
        <v>SSS.03.01.001.000.000</v>
      </c>
      <c r="B16" s="175"/>
      <c r="C16" s="176" t="str">
        <f>Ingresos!B4</f>
        <v>Patentes Municipales</v>
      </c>
      <c r="D16" s="177">
        <f>(Ingresos!C4)/1000</f>
        <v>0</v>
      </c>
      <c r="E16" s="178">
        <f>(Ingresos!D4)/1000</f>
        <v>0</v>
      </c>
      <c r="F16" s="177"/>
      <c r="G16" s="177">
        <f>(Ingresos!E4)/1000</f>
        <v>0</v>
      </c>
      <c r="H16" s="177"/>
      <c r="I16" s="182">
        <f>(Ingresos!F4)/1000</f>
        <v>0</v>
      </c>
      <c r="J16" s="183"/>
    </row>
    <row r="17" spans="1:10" ht="15" x14ac:dyDescent="0.2">
      <c r="A17" s="174" t="str">
        <f>Ingresos!A5</f>
        <v>SSS.03.01.001.001.000</v>
      </c>
      <c r="B17" s="175"/>
      <c r="C17" s="176" t="str">
        <f>Ingresos!B5</f>
        <v>De Beneficio Municipal</v>
      </c>
      <c r="D17" s="177">
        <f>(Ingresos!C5)/1000</f>
        <v>0</v>
      </c>
      <c r="E17" s="178">
        <f>(Ingresos!D5)/1000</f>
        <v>0</v>
      </c>
      <c r="F17" s="177"/>
      <c r="G17" s="177">
        <f>(Ingresos!E5)/1000</f>
        <v>0</v>
      </c>
      <c r="H17" s="177"/>
      <c r="I17" s="182">
        <f>(Ingresos!F5)/1000</f>
        <v>0</v>
      </c>
      <c r="J17" s="183"/>
    </row>
    <row r="18" spans="1:10" ht="15" x14ac:dyDescent="0.2">
      <c r="A18" s="174" t="str">
        <f>Ingresos!A6</f>
        <v>SSS.03.01.001.002.000</v>
      </c>
      <c r="B18" s="175"/>
      <c r="C18" s="176" t="str">
        <f>Ingresos!B6</f>
        <v>De Beneficio Fondo Común Municipal</v>
      </c>
      <c r="D18" s="177">
        <f>(Ingresos!C6)/1000</f>
        <v>0</v>
      </c>
      <c r="E18" s="178">
        <f>(Ingresos!D6)/1000</f>
        <v>0</v>
      </c>
      <c r="F18" s="177"/>
      <c r="G18" s="177">
        <f>(Ingresos!E6)/1000</f>
        <v>0</v>
      </c>
      <c r="H18" s="177"/>
      <c r="I18" s="182">
        <f>(Ingresos!F6)/1000</f>
        <v>0</v>
      </c>
      <c r="J18" s="183"/>
    </row>
    <row r="19" spans="1:10" ht="15" x14ac:dyDescent="0.2">
      <c r="A19" s="174" t="str">
        <f>Ingresos!A7</f>
        <v>SSS.03.01.002.000.000</v>
      </c>
      <c r="B19" s="175"/>
      <c r="C19" s="176" t="str">
        <f>Ingresos!B7</f>
        <v>Derechos de Aseo</v>
      </c>
      <c r="D19" s="177">
        <f>(Ingresos!C7)/1000</f>
        <v>0</v>
      </c>
      <c r="E19" s="178">
        <f>(Ingresos!D7)/1000</f>
        <v>0</v>
      </c>
      <c r="F19" s="177"/>
      <c r="G19" s="177">
        <f>(Ingresos!E7)/1000</f>
        <v>0</v>
      </c>
      <c r="H19" s="177"/>
      <c r="I19" s="182">
        <f>(Ingresos!F7)/1000</f>
        <v>0</v>
      </c>
      <c r="J19" s="183"/>
    </row>
    <row r="20" spans="1:10" ht="15" x14ac:dyDescent="0.2">
      <c r="A20" s="174" t="str">
        <f>Ingresos!A8</f>
        <v>SSS.03.01.002.001.000</v>
      </c>
      <c r="B20" s="175"/>
      <c r="C20" s="176" t="str">
        <f>Ingresos!B8</f>
        <v>En Impuesto Territorial</v>
      </c>
      <c r="D20" s="177">
        <f>(Ingresos!C8)/1000</f>
        <v>0</v>
      </c>
      <c r="E20" s="178">
        <f>(Ingresos!D8)/1000</f>
        <v>0</v>
      </c>
      <c r="F20" s="177"/>
      <c r="G20" s="177">
        <f>(Ingresos!E8)/1000</f>
        <v>0</v>
      </c>
      <c r="H20" s="177"/>
      <c r="I20" s="182">
        <f>(Ingresos!F8)/1000</f>
        <v>0</v>
      </c>
      <c r="J20" s="183"/>
    </row>
    <row r="21" spans="1:10" ht="15" x14ac:dyDescent="0.2">
      <c r="A21" s="174" t="str">
        <f>Ingresos!A9</f>
        <v>SSS.03.01.002.002.000</v>
      </c>
      <c r="B21" s="175"/>
      <c r="C21" s="176" t="str">
        <f>Ingresos!B9</f>
        <v>En Patentes Municipales</v>
      </c>
      <c r="D21" s="177">
        <f>(Ingresos!C9)/1000</f>
        <v>0</v>
      </c>
      <c r="E21" s="178">
        <f>(Ingresos!D9)/1000</f>
        <v>0</v>
      </c>
      <c r="F21" s="177"/>
      <c r="G21" s="177">
        <f>(Ingresos!E9)/1000</f>
        <v>0</v>
      </c>
      <c r="H21" s="177"/>
      <c r="I21" s="182">
        <f>(Ingresos!F9)/1000</f>
        <v>0</v>
      </c>
      <c r="J21" s="183"/>
    </row>
    <row r="22" spans="1:10" ht="15" x14ac:dyDescent="0.2">
      <c r="A22" s="174" t="str">
        <f>Ingresos!A10</f>
        <v>SSS.03.01.002.003.000</v>
      </c>
      <c r="B22" s="175"/>
      <c r="C22" s="176" t="str">
        <f>Ingresos!B10</f>
        <v>Cobro Directo</v>
      </c>
      <c r="D22" s="177">
        <f>(Ingresos!C10)/1000</f>
        <v>0</v>
      </c>
      <c r="E22" s="178">
        <f>(Ingresos!D10)/1000</f>
        <v>0</v>
      </c>
      <c r="F22" s="177"/>
      <c r="G22" s="177">
        <f>(Ingresos!E10)/1000</f>
        <v>0</v>
      </c>
      <c r="H22" s="177"/>
      <c r="I22" s="182">
        <f>(Ingresos!F10)/1000</f>
        <v>0</v>
      </c>
      <c r="J22" s="183"/>
    </row>
    <row r="23" spans="1:10" ht="15" x14ac:dyDescent="0.2">
      <c r="A23" s="174" t="str">
        <f>Ingresos!A11</f>
        <v>SSS.03.01.003.000.000</v>
      </c>
      <c r="B23" s="175"/>
      <c r="C23" s="176" t="str">
        <f>Ingresos!B11</f>
        <v>Otros Derechos</v>
      </c>
      <c r="D23" s="177">
        <f>(Ingresos!C11)/1000</f>
        <v>0</v>
      </c>
      <c r="E23" s="178">
        <f>(Ingresos!D11)/1000</f>
        <v>0</v>
      </c>
      <c r="F23" s="177"/>
      <c r="G23" s="177">
        <f>(Ingresos!E11)/1000</f>
        <v>0</v>
      </c>
      <c r="H23" s="177"/>
      <c r="I23" s="182">
        <f>(Ingresos!F11)/1000</f>
        <v>0</v>
      </c>
      <c r="J23" s="183"/>
    </row>
    <row r="24" spans="1:10" ht="15" x14ac:dyDescent="0.2">
      <c r="A24" s="174" t="str">
        <f>Ingresos!A12</f>
        <v>SSS.03.01.003.001.000</v>
      </c>
      <c r="B24" s="175"/>
      <c r="C24" s="176" t="str">
        <f>Ingresos!B12</f>
        <v>Urbanización y Construcción</v>
      </c>
      <c r="D24" s="177">
        <f>(Ingresos!C12)/1000</f>
        <v>0</v>
      </c>
      <c r="E24" s="178">
        <f>(Ingresos!D12)/1000</f>
        <v>0</v>
      </c>
      <c r="F24" s="177"/>
      <c r="G24" s="177">
        <f>(Ingresos!E12)/1000</f>
        <v>0</v>
      </c>
      <c r="H24" s="177"/>
      <c r="I24" s="182">
        <f>(Ingresos!F12)/1000</f>
        <v>0</v>
      </c>
      <c r="J24" s="183"/>
    </row>
    <row r="25" spans="1:10" ht="15" x14ac:dyDescent="0.2">
      <c r="A25" s="174" t="str">
        <f>Ingresos!A13</f>
        <v>SSS.03.01.003.002.000</v>
      </c>
      <c r="B25" s="175"/>
      <c r="C25" s="176" t="str">
        <f>Ingresos!B13</f>
        <v>Permisos Provisorios</v>
      </c>
      <c r="D25" s="177">
        <f>(Ingresos!C13)/1000</f>
        <v>0</v>
      </c>
      <c r="E25" s="178">
        <f>(Ingresos!D13)/1000</f>
        <v>0</v>
      </c>
      <c r="F25" s="177"/>
      <c r="G25" s="177">
        <f>(Ingresos!E13)/1000</f>
        <v>0</v>
      </c>
      <c r="H25" s="177"/>
      <c r="I25" s="182">
        <f>(Ingresos!F13)/1000</f>
        <v>0</v>
      </c>
      <c r="J25" s="183"/>
    </row>
    <row r="26" spans="1:10" ht="15" x14ac:dyDescent="0.2">
      <c r="A26" s="174" t="str">
        <f>Ingresos!A14</f>
        <v>SSS.03.01.003.003.000</v>
      </c>
      <c r="B26" s="175"/>
      <c r="C26" s="176" t="str">
        <f>Ingresos!B14</f>
        <v>Propaganda</v>
      </c>
      <c r="D26" s="177">
        <f>(Ingresos!C14)/1000</f>
        <v>0</v>
      </c>
      <c r="E26" s="178">
        <f>(Ingresos!D14)/1000</f>
        <v>0</v>
      </c>
      <c r="F26" s="177"/>
      <c r="G26" s="177">
        <f>(Ingresos!E14)/1000</f>
        <v>0</v>
      </c>
      <c r="H26" s="177"/>
      <c r="I26" s="182">
        <f>(Ingresos!F14)/1000</f>
        <v>0</v>
      </c>
      <c r="J26" s="183"/>
    </row>
    <row r="27" spans="1:10" ht="15" x14ac:dyDescent="0.2">
      <c r="A27" s="174" t="str">
        <f>Ingresos!A15</f>
        <v>SSS.03.01.003.004.000</v>
      </c>
      <c r="B27" s="175"/>
      <c r="C27" s="176" t="str">
        <f>Ingresos!B15</f>
        <v>Transferencia de Vehículos</v>
      </c>
      <c r="D27" s="177">
        <f>(Ingresos!C15)/1000</f>
        <v>0</v>
      </c>
      <c r="E27" s="178">
        <f>(Ingresos!D15)/1000</f>
        <v>0</v>
      </c>
      <c r="F27" s="177"/>
      <c r="G27" s="177">
        <f>(Ingresos!E15)/1000</f>
        <v>0</v>
      </c>
      <c r="H27" s="177"/>
      <c r="I27" s="182">
        <f>(Ingresos!F15)/1000</f>
        <v>0</v>
      </c>
      <c r="J27" s="183"/>
    </row>
    <row r="28" spans="1:10" ht="15" x14ac:dyDescent="0.2">
      <c r="A28" s="174" t="str">
        <f>Ingresos!A16</f>
        <v>SSS.03.01.003.999.000</v>
      </c>
      <c r="B28" s="175"/>
      <c r="C28" s="176" t="str">
        <f>Ingresos!B16</f>
        <v>Otros</v>
      </c>
      <c r="D28" s="177">
        <f>(Ingresos!C16)/1000</f>
        <v>0</v>
      </c>
      <c r="E28" s="178">
        <f>(Ingresos!D16)/1000</f>
        <v>0</v>
      </c>
      <c r="F28" s="177"/>
      <c r="G28" s="177">
        <f>(Ingresos!E16)/1000</f>
        <v>0</v>
      </c>
      <c r="H28" s="177"/>
      <c r="I28" s="182">
        <f>(Ingresos!F16)/1000</f>
        <v>0</v>
      </c>
      <c r="J28" s="183"/>
    </row>
    <row r="29" spans="1:10" ht="15" x14ac:dyDescent="0.2">
      <c r="A29" s="174" t="str">
        <f>Ingresos!A17</f>
        <v>SSS.03.01.004.000.000</v>
      </c>
      <c r="B29" s="175"/>
      <c r="C29" s="176" t="str">
        <f>Ingresos!B17</f>
        <v xml:space="preserve">Derechos de Explotación  </v>
      </c>
      <c r="D29" s="177">
        <f>(Ingresos!C17)/1000</f>
        <v>0</v>
      </c>
      <c r="E29" s="178">
        <f>(Ingresos!D17)/1000</f>
        <v>0</v>
      </c>
      <c r="F29" s="177"/>
      <c r="G29" s="177">
        <f>(Ingresos!E17)/1000</f>
        <v>0</v>
      </c>
      <c r="H29" s="177"/>
      <c r="I29" s="182">
        <f>(Ingresos!F17)/1000</f>
        <v>0</v>
      </c>
      <c r="J29" s="183"/>
    </row>
    <row r="30" spans="1:10" ht="15" x14ac:dyDescent="0.2">
      <c r="A30" s="174" t="str">
        <f>Ingresos!A18</f>
        <v>SSS.03.01.004.001.000</v>
      </c>
      <c r="B30" s="175"/>
      <c r="C30" s="176" t="str">
        <f>Ingresos!B18</f>
        <v>Concesiones</v>
      </c>
      <c r="D30" s="177">
        <f>(Ingresos!C18)/1000</f>
        <v>0</v>
      </c>
      <c r="E30" s="178">
        <f>(Ingresos!D18)/1000</f>
        <v>0</v>
      </c>
      <c r="F30" s="177"/>
      <c r="G30" s="177">
        <f>(Ingresos!E18)/1000</f>
        <v>0</v>
      </c>
      <c r="H30" s="177"/>
      <c r="I30" s="182">
        <f>(Ingresos!F18)/1000</f>
        <v>0</v>
      </c>
      <c r="J30" s="183"/>
    </row>
    <row r="31" spans="1:10" ht="15" x14ac:dyDescent="0.2">
      <c r="A31" s="174" t="str">
        <f>Ingresos!A19</f>
        <v>SSS.03.01.999.000.000</v>
      </c>
      <c r="B31" s="175"/>
      <c r="C31" s="176" t="str">
        <f>Ingresos!B19</f>
        <v>Otras</v>
      </c>
      <c r="D31" s="177">
        <f>(Ingresos!C19)/1000</f>
        <v>0</v>
      </c>
      <c r="E31" s="178">
        <f>(Ingresos!D19)/1000</f>
        <v>0</v>
      </c>
      <c r="F31" s="177"/>
      <c r="G31" s="177">
        <f>(Ingresos!E19)/1000</f>
        <v>0</v>
      </c>
      <c r="H31" s="177"/>
      <c r="I31" s="182">
        <f>(Ingresos!F19)/1000</f>
        <v>0</v>
      </c>
      <c r="J31" s="183"/>
    </row>
    <row r="32" spans="1:10" ht="15" x14ac:dyDescent="0.2">
      <c r="A32" s="174" t="str">
        <f>Ingresos!A20</f>
        <v>SSS.03.02.000.000.000</v>
      </c>
      <c r="B32" s="175"/>
      <c r="C32" s="176" t="str">
        <f>Ingresos!B20</f>
        <v>PERMISOS Y LICENCIAS</v>
      </c>
      <c r="D32" s="177">
        <f>(Ingresos!C20)/1000</f>
        <v>0</v>
      </c>
      <c r="E32" s="178">
        <f>(Ingresos!D20)/1000</f>
        <v>0</v>
      </c>
      <c r="F32" s="177"/>
      <c r="G32" s="177">
        <f>(Ingresos!E20)/1000</f>
        <v>0</v>
      </c>
      <c r="H32" s="177"/>
      <c r="I32" s="182">
        <f>(Ingresos!F20)/1000</f>
        <v>0</v>
      </c>
      <c r="J32" s="183"/>
    </row>
    <row r="33" spans="1:13" ht="15" x14ac:dyDescent="0.2">
      <c r="A33" s="174" t="str">
        <f>Ingresos!A21</f>
        <v>SSS.03.02.001.000.000</v>
      </c>
      <c r="B33" s="175"/>
      <c r="C33" s="176" t="str">
        <f>Ingresos!B21</f>
        <v>Permisos de Circulación</v>
      </c>
      <c r="D33" s="177">
        <f>(Ingresos!C21)/1000</f>
        <v>0</v>
      </c>
      <c r="E33" s="178">
        <f>(Ingresos!D21)/1000</f>
        <v>0</v>
      </c>
      <c r="F33" s="177"/>
      <c r="G33" s="177">
        <f>(Ingresos!E21)/1000</f>
        <v>0</v>
      </c>
      <c r="H33" s="177"/>
      <c r="I33" s="182">
        <f>(Ingresos!F21)/1000</f>
        <v>0</v>
      </c>
      <c r="J33" s="183"/>
    </row>
    <row r="34" spans="1:13" ht="15" x14ac:dyDescent="0.2">
      <c r="A34" s="174" t="str">
        <f>Ingresos!A22</f>
        <v>SSS.03.02.001.001.000</v>
      </c>
      <c r="B34" s="175"/>
      <c r="C34" s="176" t="str">
        <f>Ingresos!B22</f>
        <v>De Beneficio Municipal</v>
      </c>
      <c r="D34" s="177">
        <f>(Ingresos!C22)/1000</f>
        <v>0</v>
      </c>
      <c r="E34" s="178">
        <f>(Ingresos!D22)/1000</f>
        <v>0</v>
      </c>
      <c r="F34" s="177"/>
      <c r="G34" s="177">
        <f>(Ingresos!E22)/1000</f>
        <v>0</v>
      </c>
      <c r="H34" s="177"/>
      <c r="I34" s="182">
        <f>(Ingresos!F22)/1000</f>
        <v>0</v>
      </c>
      <c r="J34" s="183"/>
    </row>
    <row r="35" spans="1:13" ht="15" x14ac:dyDescent="0.2">
      <c r="A35" s="174" t="str">
        <f>Ingresos!A23</f>
        <v>SSS.03.02.001.002.000</v>
      </c>
      <c r="B35" s="175"/>
      <c r="C35" s="176" t="str">
        <f>Ingresos!B23</f>
        <v>De Beneficio Fondo Común Municipal</v>
      </c>
      <c r="D35" s="177">
        <f>(Ingresos!C23)/1000</f>
        <v>0</v>
      </c>
      <c r="E35" s="178">
        <f>(Ingresos!D23)/1000</f>
        <v>0</v>
      </c>
      <c r="F35" s="177"/>
      <c r="G35" s="177">
        <f>(Ingresos!E23)/1000</f>
        <v>0</v>
      </c>
      <c r="H35" s="177"/>
      <c r="I35" s="182">
        <f>(Ingresos!F23)/1000</f>
        <v>0</v>
      </c>
      <c r="J35" s="183"/>
    </row>
    <row r="36" spans="1:13" ht="15" x14ac:dyDescent="0.2">
      <c r="A36" s="174" t="str">
        <f>Ingresos!A24</f>
        <v>SSS.03.02.002.000.000</v>
      </c>
      <c r="B36" s="175"/>
      <c r="C36" s="176" t="str">
        <f>Ingresos!B24</f>
        <v>Licencias de Conducir y similares</v>
      </c>
      <c r="D36" s="177">
        <f>(Ingresos!C24)/1000</f>
        <v>0</v>
      </c>
      <c r="E36" s="178">
        <f>(Ingresos!D24)/1000</f>
        <v>0</v>
      </c>
      <c r="F36" s="177"/>
      <c r="G36" s="177">
        <f>(Ingresos!E24)/1000</f>
        <v>0</v>
      </c>
      <c r="H36" s="177"/>
      <c r="I36" s="182">
        <f>(Ingresos!F24)/1000</f>
        <v>0</v>
      </c>
      <c r="J36" s="183"/>
    </row>
    <row r="37" spans="1:13" ht="15" x14ac:dyDescent="0.2">
      <c r="A37" s="174" t="str">
        <f>Ingresos!A25</f>
        <v>SSS.03.02.999.000.000</v>
      </c>
      <c r="B37" s="175"/>
      <c r="C37" s="176" t="str">
        <f>Ingresos!B25</f>
        <v>Otros</v>
      </c>
      <c r="D37" s="177">
        <f>(Ingresos!C25)/1000</f>
        <v>0</v>
      </c>
      <c r="E37" s="178">
        <f>(Ingresos!D25)/1000</f>
        <v>0</v>
      </c>
      <c r="F37" s="177"/>
      <c r="G37" s="177">
        <f>(Ingresos!E25)/1000</f>
        <v>0</v>
      </c>
      <c r="H37" s="177"/>
      <c r="I37" s="182">
        <f>(Ingresos!F25)/1000</f>
        <v>0</v>
      </c>
      <c r="J37" s="183"/>
    </row>
    <row r="38" spans="1:13" ht="28.5" x14ac:dyDescent="0.2">
      <c r="A38" s="174" t="str">
        <f>Ingresos!A26</f>
        <v>SSS.03.03.000.000.000</v>
      </c>
      <c r="B38" s="175"/>
      <c r="C38" s="176" t="str">
        <f>Ingresos!B26</f>
        <v>PARTICIPACION EN IMPUESTO TERRITORIAL (ART. 37 DL 3063)</v>
      </c>
      <c r="D38" s="177">
        <f>(Ingresos!C26)/1000</f>
        <v>0</v>
      </c>
      <c r="E38" s="178">
        <f>(Ingresos!D26)/1000</f>
        <v>0</v>
      </c>
      <c r="F38" s="177"/>
      <c r="G38" s="177">
        <f>(Ingresos!E26)/1000</f>
        <v>0</v>
      </c>
      <c r="H38" s="177"/>
      <c r="I38" s="182">
        <f>(Ingresos!F26)/1000</f>
        <v>0</v>
      </c>
      <c r="J38" s="183"/>
    </row>
    <row r="39" spans="1:13" ht="15" x14ac:dyDescent="0.2">
      <c r="A39" s="174" t="str">
        <f>Ingresos!A27</f>
        <v>SSS.03.99.000.000.000</v>
      </c>
      <c r="B39" s="175"/>
      <c r="C39" s="176" t="str">
        <f>Ingresos!B27</f>
        <v>OTROS TRIBUTOS</v>
      </c>
      <c r="D39" s="177">
        <f>(Ingresos!C27)/1000</f>
        <v>0</v>
      </c>
      <c r="E39" s="178">
        <f>(Ingresos!D27)/1000</f>
        <v>0</v>
      </c>
      <c r="F39" s="177"/>
      <c r="G39" s="177">
        <f>(Ingresos!E27)/1000</f>
        <v>0</v>
      </c>
      <c r="H39" s="177"/>
      <c r="I39" s="182">
        <f>(Ingresos!F27)/1000</f>
        <v>0</v>
      </c>
      <c r="J39" s="183"/>
    </row>
    <row r="40" spans="1:13" s="181" customFormat="1" ht="15" x14ac:dyDescent="0.2">
      <c r="A40" s="174" t="str">
        <f>Ingresos!A28</f>
        <v>SSS.05.00.000.000.000</v>
      </c>
      <c r="B40" s="175"/>
      <c r="C40" s="184" t="str">
        <f>Ingresos!B28</f>
        <v>CxC TRANSFERENCIAS CORRIENTES</v>
      </c>
      <c r="D40" s="177">
        <f>(Ingresos!C28)/1000</f>
        <v>18155000</v>
      </c>
      <c r="E40" s="178">
        <f>(Ingresos!D28)/1000</f>
        <v>18155000</v>
      </c>
      <c r="F40" s="177">
        <f>F42</f>
        <v>19879000</v>
      </c>
      <c r="G40" s="177">
        <f>(Ingresos!E28)/1000</f>
        <v>11454442.472999999</v>
      </c>
      <c r="H40" s="177">
        <f>F40-G40</f>
        <v>8424557.5270000007</v>
      </c>
      <c r="I40" s="179">
        <f>(Ingresos!F28)/1000</f>
        <v>6700557.5269999998</v>
      </c>
      <c r="J40" s="180"/>
      <c r="M40" s="146"/>
    </row>
    <row r="41" spans="1:13" ht="15" x14ac:dyDescent="0.2">
      <c r="A41" s="174" t="str">
        <f>Ingresos!A29</f>
        <v>SSS.05.01.000.000.000</v>
      </c>
      <c r="B41" s="175"/>
      <c r="C41" s="176" t="str">
        <f>Ingresos!B29</f>
        <v>DEL SECTOR PRIVADO</v>
      </c>
      <c r="D41" s="177">
        <f>(Ingresos!C29)/1000</f>
        <v>0</v>
      </c>
      <c r="E41" s="178">
        <f>(Ingresos!D29)/1000</f>
        <v>0</v>
      </c>
      <c r="F41" s="177"/>
      <c r="G41" s="177">
        <f>(Ingresos!E29)/1000</f>
        <v>0</v>
      </c>
      <c r="H41" s="177"/>
      <c r="I41" s="182">
        <f>(Ingresos!F29)/1000</f>
        <v>0</v>
      </c>
      <c r="J41" s="183"/>
    </row>
    <row r="42" spans="1:13" s="191" customFormat="1" ht="15" x14ac:dyDescent="0.25">
      <c r="A42" s="174" t="str">
        <f>Ingresos!A30</f>
        <v>SSS.05.03.000.000.000</v>
      </c>
      <c r="B42" s="185"/>
      <c r="C42" s="186" t="str">
        <f>Ingresos!B30</f>
        <v>DE OTRAS ENTIDADES PUBLICAS</v>
      </c>
      <c r="D42" s="187">
        <f>(Ingresos!C30)/1000</f>
        <v>18155000</v>
      </c>
      <c r="E42" s="188">
        <f>(Ingresos!D30)/1000</f>
        <v>18155000</v>
      </c>
      <c r="F42" s="187">
        <f>F43+F46+F52+F54+F56+F60+F64+F67+F68+F69</f>
        <v>19879000</v>
      </c>
      <c r="G42" s="187">
        <f>G43+G46+G52+G54+G56+G60+G64+G67+G68+G69</f>
        <v>19736745</v>
      </c>
      <c r="H42" s="187">
        <f>F42-G42</f>
        <v>142255</v>
      </c>
      <c r="I42" s="189">
        <f>(Ingresos!F30)/1000</f>
        <v>6700557.5269999998</v>
      </c>
      <c r="J42" s="190"/>
      <c r="M42" s="192"/>
    </row>
    <row r="43" spans="1:13" s="195" customFormat="1" ht="28.5" x14ac:dyDescent="0.2">
      <c r="A43" s="174" t="str">
        <f>Ingresos!A31</f>
        <v>SSS.05.03.002.000.000</v>
      </c>
      <c r="B43" s="175"/>
      <c r="C43" s="176" t="str">
        <f>Ingresos!B31</f>
        <v>De la Subsecretaría de Desarrollo Regional y Administrativo</v>
      </c>
      <c r="D43" s="177">
        <f>(Ingresos!C31)/1000</f>
        <v>0</v>
      </c>
      <c r="E43" s="178">
        <f>(Ingresos!D31)/1000</f>
        <v>0</v>
      </c>
      <c r="F43" s="177">
        <f>F44+F45</f>
        <v>0</v>
      </c>
      <c r="G43" s="177">
        <f>(Ingresos!E31)/1000</f>
        <v>0</v>
      </c>
      <c r="H43" s="177"/>
      <c r="I43" s="193">
        <f>(Ingresos!F31)/1000</f>
        <v>0</v>
      </c>
      <c r="J43" s="194"/>
      <c r="M43" s="146"/>
    </row>
    <row r="44" spans="1:13" ht="15" x14ac:dyDescent="0.2">
      <c r="A44" s="174" t="str">
        <f>Ingresos!A32</f>
        <v>SSS.05.03.002.001.000</v>
      </c>
      <c r="B44" s="175"/>
      <c r="C44" s="176" t="str">
        <f>Ingresos!B32</f>
        <v>Fortalecimiento de la Gestión Municipal</v>
      </c>
      <c r="D44" s="177">
        <f>(Ingresos!C32)/1000</f>
        <v>0</v>
      </c>
      <c r="E44" s="178">
        <f>(Ingresos!D32)/1000</f>
        <v>0</v>
      </c>
      <c r="F44" s="177"/>
      <c r="G44" s="177">
        <f>(Ingresos!E32)/1000</f>
        <v>0</v>
      </c>
      <c r="H44" s="177"/>
      <c r="I44" s="182">
        <f>(Ingresos!F32)/1000</f>
        <v>0</v>
      </c>
      <c r="J44" s="183"/>
    </row>
    <row r="45" spans="1:13" ht="15" x14ac:dyDescent="0.2">
      <c r="A45" s="174" t="str">
        <f>Ingresos!A33</f>
        <v>SSS.05.03.002.999.000</v>
      </c>
      <c r="B45" s="175"/>
      <c r="C45" s="176" t="str">
        <f>Ingresos!B33</f>
        <v>Otras Transferencias Corrientes  de la SUBDERE</v>
      </c>
      <c r="D45" s="177">
        <f>(Ingresos!C33)/1000</f>
        <v>0</v>
      </c>
      <c r="E45" s="178">
        <f>(Ingresos!D33)/1000</f>
        <v>0</v>
      </c>
      <c r="F45" s="177"/>
      <c r="G45" s="177">
        <f>(Ingresos!E33)/1000</f>
        <v>0</v>
      </c>
      <c r="H45" s="177"/>
      <c r="I45" s="182">
        <f>(Ingresos!F33)/1000</f>
        <v>0</v>
      </c>
      <c r="J45" s="183"/>
    </row>
    <row r="46" spans="1:13" s="195" customFormat="1" ht="15" x14ac:dyDescent="0.2">
      <c r="A46" s="174" t="str">
        <f>Ingresos!A34</f>
        <v>SSS.05.03.003.000.000</v>
      </c>
      <c r="B46" s="175"/>
      <c r="C46" s="176" t="str">
        <f>Ingresos!B34</f>
        <v>De la Subsecretaría de Educación</v>
      </c>
      <c r="D46" s="177">
        <f>(Ingresos!C34)/1000</f>
        <v>0</v>
      </c>
      <c r="E46" s="178">
        <f>(Ingresos!D34)/1000</f>
        <v>0</v>
      </c>
      <c r="F46" s="177">
        <f>SUM(F47:F51)</f>
        <v>0</v>
      </c>
      <c r="G46" s="177">
        <f>(Ingresos!E34)/1000</f>
        <v>0</v>
      </c>
      <c r="H46" s="177"/>
      <c r="I46" s="193">
        <f>(Ingresos!F34)/1000</f>
        <v>0</v>
      </c>
      <c r="J46" s="194"/>
      <c r="M46" s="146"/>
    </row>
    <row r="47" spans="1:13" ht="15" x14ac:dyDescent="0.2">
      <c r="A47" s="174" t="str">
        <f>Ingresos!A35</f>
        <v>SSS.05.03.003.001.000</v>
      </c>
      <c r="B47" s="175"/>
      <c r="C47" s="176" t="str">
        <f>Ingresos!B35</f>
        <v>Subvención de Escolaridad-Subvención Fiscal mensual</v>
      </c>
      <c r="D47" s="177">
        <f>(Ingresos!C35)/1000</f>
        <v>0</v>
      </c>
      <c r="E47" s="178">
        <f>(Ingresos!D35)/1000</f>
        <v>0</v>
      </c>
      <c r="F47" s="177"/>
      <c r="G47" s="177">
        <f>(Ingresos!E35)/1000</f>
        <v>0</v>
      </c>
      <c r="H47" s="177"/>
      <c r="I47" s="182">
        <f>(Ingresos!F35)/1000</f>
        <v>0</v>
      </c>
      <c r="J47" s="183"/>
    </row>
    <row r="48" spans="1:13" ht="28.5" x14ac:dyDescent="0.2">
      <c r="A48" s="174" t="str">
        <f>Ingresos!A36</f>
        <v>SSS.05.03.003.002.000</v>
      </c>
      <c r="B48" s="175"/>
      <c r="C48" s="176" t="str">
        <f>Ingresos!B36</f>
        <v>Subvención de Escolaridad - Subvención para Educación Especial</v>
      </c>
      <c r="D48" s="177">
        <f>(Ingresos!C36)/1000</f>
        <v>0</v>
      </c>
      <c r="E48" s="178">
        <f>(Ingresos!D36)/1000</f>
        <v>0</v>
      </c>
      <c r="F48" s="177"/>
      <c r="G48" s="177">
        <f>(Ingresos!E36)/1000</f>
        <v>0</v>
      </c>
      <c r="H48" s="177"/>
      <c r="I48" s="182">
        <f>(Ingresos!F36)/1000</f>
        <v>0</v>
      </c>
      <c r="J48" s="183"/>
    </row>
    <row r="49" spans="1:13" ht="15" x14ac:dyDescent="0.2">
      <c r="A49" s="174" t="str">
        <f>Ingresos!A37</f>
        <v>SSS.05.03.003.003.000</v>
      </c>
      <c r="B49" s="175"/>
      <c r="C49" s="176" t="str">
        <f>Ingresos!B37</f>
        <v>Anticipos de la Subvención de Educación</v>
      </c>
      <c r="D49" s="177">
        <f>(Ingresos!C37)/1000</f>
        <v>0</v>
      </c>
      <c r="E49" s="178">
        <f>(Ingresos!D37)/1000</f>
        <v>0</v>
      </c>
      <c r="F49" s="177"/>
      <c r="G49" s="177">
        <f>(Ingresos!E37)/1000</f>
        <v>0</v>
      </c>
      <c r="H49" s="177"/>
      <c r="I49" s="182">
        <f>(Ingresos!F37)/1000</f>
        <v>0</v>
      </c>
      <c r="J49" s="183"/>
    </row>
    <row r="50" spans="1:13" ht="15" x14ac:dyDescent="0.2">
      <c r="A50" s="174" t="str">
        <f>Ingresos!A38</f>
        <v>SSS.05.03.003.004.000</v>
      </c>
      <c r="B50" s="175"/>
      <c r="C50" s="176" t="str">
        <f>Ingresos!B38</f>
        <v>Subvención Escolar Preferencial ley N°20.248</v>
      </c>
      <c r="D50" s="177">
        <f>(Ingresos!C38)/1000</f>
        <v>0</v>
      </c>
      <c r="E50" s="178">
        <f>(Ingresos!D38)/1000</f>
        <v>0</v>
      </c>
      <c r="F50" s="177"/>
      <c r="G50" s="177">
        <f>(Ingresos!E38)/1000</f>
        <v>0</v>
      </c>
      <c r="H50" s="177"/>
      <c r="I50" s="182">
        <f>(Ingresos!F38)/1000</f>
        <v>0</v>
      </c>
      <c r="J50" s="183"/>
    </row>
    <row r="51" spans="1:13" ht="15" x14ac:dyDescent="0.2">
      <c r="A51" s="174" t="str">
        <f>Ingresos!A39</f>
        <v>SSS.05.03.003.999.000</v>
      </c>
      <c r="B51" s="175"/>
      <c r="C51" s="176" t="str">
        <f>Ingresos!B39</f>
        <v>Otros</v>
      </c>
      <c r="D51" s="177">
        <f>(Ingresos!C39)/1000</f>
        <v>0</v>
      </c>
      <c r="E51" s="178">
        <f>(Ingresos!D39)/1000</f>
        <v>0</v>
      </c>
      <c r="F51" s="177"/>
      <c r="G51" s="177">
        <f>(Ingresos!E39)/1000</f>
        <v>0</v>
      </c>
      <c r="H51" s="177"/>
      <c r="I51" s="182">
        <f>(Ingresos!F39)/1000</f>
        <v>0</v>
      </c>
      <c r="J51" s="183"/>
    </row>
    <row r="52" spans="1:13" s="195" customFormat="1" ht="15" x14ac:dyDescent="0.2">
      <c r="A52" s="174" t="str">
        <f>Ingresos!A40</f>
        <v>SSS.05.03.004.000.000</v>
      </c>
      <c r="B52" s="175"/>
      <c r="C52" s="176" t="str">
        <f>Ingresos!B40</f>
        <v>De la Junta Nacional de Jardínes Infantiles</v>
      </c>
      <c r="D52" s="177">
        <f>(Ingresos!C40)/1000</f>
        <v>0</v>
      </c>
      <c r="E52" s="178">
        <f>(Ingresos!D40)/1000</f>
        <v>0</v>
      </c>
      <c r="F52" s="177"/>
      <c r="G52" s="177">
        <f>(Ingresos!E40)/1000</f>
        <v>0</v>
      </c>
      <c r="H52" s="177"/>
      <c r="I52" s="193">
        <f>(Ingresos!F40)/1000</f>
        <v>0</v>
      </c>
      <c r="J52" s="194"/>
      <c r="M52" s="146"/>
    </row>
    <row r="53" spans="1:13" ht="15" x14ac:dyDescent="0.2">
      <c r="A53" s="174" t="str">
        <f>Ingresos!A41</f>
        <v>SSS.05.03.004.001.000</v>
      </c>
      <c r="B53" s="175"/>
      <c r="C53" s="176" t="str">
        <f>Ingresos!B41</f>
        <v>Convenios Educación Prebásica</v>
      </c>
      <c r="D53" s="177">
        <f>(Ingresos!C41)/1000</f>
        <v>0</v>
      </c>
      <c r="E53" s="178">
        <f>(Ingresos!D41)/1000</f>
        <v>0</v>
      </c>
      <c r="F53" s="177"/>
      <c r="G53" s="177">
        <f>(Ingresos!E41)/1000</f>
        <v>0</v>
      </c>
      <c r="H53" s="177"/>
      <c r="I53" s="182">
        <f>(Ingresos!F41)/1000</f>
        <v>0</v>
      </c>
      <c r="J53" s="183"/>
    </row>
    <row r="54" spans="1:13" s="195" customFormat="1" ht="15" x14ac:dyDescent="0.2">
      <c r="A54" s="174" t="str">
        <f>Ingresos!A42</f>
        <v>SSS.05.03.005.000.000</v>
      </c>
      <c r="B54" s="175"/>
      <c r="C54" s="176" t="str">
        <f>Ingresos!B42</f>
        <v>Del Servicio Nacional de Menores</v>
      </c>
      <c r="D54" s="177">
        <f>(Ingresos!C42)/1000</f>
        <v>0</v>
      </c>
      <c r="E54" s="178">
        <f>(Ingresos!D42)/1000</f>
        <v>0</v>
      </c>
      <c r="F54" s="177"/>
      <c r="G54" s="177">
        <f>(Ingresos!E42)/1000</f>
        <v>0</v>
      </c>
      <c r="H54" s="177"/>
      <c r="I54" s="193">
        <f>(Ingresos!F42)/1000</f>
        <v>0</v>
      </c>
      <c r="J54" s="194"/>
      <c r="M54" s="146"/>
    </row>
    <row r="55" spans="1:13" ht="15" x14ac:dyDescent="0.2">
      <c r="A55" s="174" t="str">
        <f>Ingresos!A43</f>
        <v>SSS.05.03.005.001.000</v>
      </c>
      <c r="B55" s="175"/>
      <c r="C55" s="176" t="str">
        <f>Ingresos!B43</f>
        <v>Subvención Menores en Situación Irregular</v>
      </c>
      <c r="D55" s="177">
        <f>(Ingresos!C43)/1000</f>
        <v>0</v>
      </c>
      <c r="E55" s="178">
        <f>(Ingresos!D43)/1000</f>
        <v>0</v>
      </c>
      <c r="F55" s="177"/>
      <c r="G55" s="177">
        <f>(Ingresos!E43)/1000</f>
        <v>0</v>
      </c>
      <c r="H55" s="177"/>
      <c r="I55" s="182">
        <f>(Ingresos!F43)/1000</f>
        <v>0</v>
      </c>
      <c r="J55" s="183"/>
    </row>
    <row r="56" spans="1:13" s="195" customFormat="1" ht="15" x14ac:dyDescent="0.2">
      <c r="A56" s="174" t="str">
        <f>Ingresos!A44</f>
        <v>SSS.05.03.006.000.000</v>
      </c>
      <c r="B56" s="175"/>
      <c r="C56" s="176" t="str">
        <f>Ingresos!B44</f>
        <v>Del Servicio de Salud</v>
      </c>
      <c r="D56" s="177">
        <f>(Ingresos!C44)/1000</f>
        <v>16470000</v>
      </c>
      <c r="E56" s="178">
        <f>(Ingresos!D44)/1000</f>
        <v>16470000</v>
      </c>
      <c r="F56" s="177">
        <f>F57+F58+F59</f>
        <v>18452000</v>
      </c>
      <c r="G56" s="177">
        <f>G57+G58</f>
        <v>18450797</v>
      </c>
      <c r="H56" s="177">
        <f>F56-G56</f>
        <v>1203</v>
      </c>
      <c r="I56" s="193">
        <f>(Ingresos!F44)/1000</f>
        <v>5789543.6550000003</v>
      </c>
      <c r="J56" s="194"/>
      <c r="M56" s="146"/>
    </row>
    <row r="57" spans="1:13" ht="15" x14ac:dyDescent="0.2">
      <c r="A57" s="174" t="str">
        <f>Ingresos!A45</f>
        <v>SSS.05.03.006.001.000</v>
      </c>
      <c r="B57" s="175"/>
      <c r="C57" s="176" t="str">
        <f>Ingresos!B45</f>
        <v>Atención Primaria Ley Nº 19.378 Art. 49</v>
      </c>
      <c r="D57" s="177">
        <f>(Ingresos!C45)/1000</f>
        <v>12720000</v>
      </c>
      <c r="E57" s="178">
        <f>(Ingresos!D45)/1000</f>
        <v>12720000</v>
      </c>
      <c r="F57" s="177">
        <v>11757000</v>
      </c>
      <c r="G57" s="177">
        <v>11756624</v>
      </c>
      <c r="H57" s="177">
        <f>F57-G57</f>
        <v>376</v>
      </c>
      <c r="I57" s="182">
        <f>(Ingresos!F45)/1000</f>
        <v>5819509.7039999999</v>
      </c>
      <c r="J57" s="183"/>
    </row>
    <row r="58" spans="1:13" ht="15" x14ac:dyDescent="0.2">
      <c r="A58" s="174" t="str">
        <f>Ingresos!A46</f>
        <v>SSS.05.03.006.002.000</v>
      </c>
      <c r="B58" s="175"/>
      <c r="C58" s="176" t="str">
        <f>Ingresos!B46</f>
        <v>Aportes Afectados</v>
      </c>
      <c r="D58" s="177">
        <f>(Ingresos!C46)/1000</f>
        <v>3600000</v>
      </c>
      <c r="E58" s="178">
        <f>(Ingresos!D46)/1000</f>
        <v>3600000</v>
      </c>
      <c r="F58" s="177">
        <v>6695000</v>
      </c>
      <c r="G58" s="177">
        <f>4566112+35000+2093061</f>
        <v>6694173</v>
      </c>
      <c r="H58" s="177">
        <f>F58-G58</f>
        <v>827</v>
      </c>
      <c r="I58" s="182">
        <f>(Ingresos!F46)/1000</f>
        <v>-179966.049</v>
      </c>
      <c r="J58" s="183"/>
    </row>
    <row r="59" spans="1:13" ht="15" x14ac:dyDescent="0.2">
      <c r="A59" s="174" t="str">
        <f>Ingresos!A47</f>
        <v>SSS.05.03.006.003.000</v>
      </c>
      <c r="B59" s="175"/>
      <c r="C59" s="176" t="str">
        <f>Ingresos!B47</f>
        <v>Anticipos del Aporte Estatal</v>
      </c>
      <c r="D59" s="177">
        <f>(Ingresos!C47)/1000</f>
        <v>150000</v>
      </c>
      <c r="E59" s="178">
        <f>(Ingresos!D47)/1000</f>
        <v>150000</v>
      </c>
      <c r="F59" s="177">
        <v>0</v>
      </c>
      <c r="G59" s="177">
        <f>(Ingresos!E47)/1000</f>
        <v>0</v>
      </c>
      <c r="H59" s="177"/>
      <c r="I59" s="182">
        <f>(Ingresos!F47)/1000</f>
        <v>150000</v>
      </c>
      <c r="J59" s="183"/>
    </row>
    <row r="60" spans="1:13" s="195" customFormat="1" ht="15" x14ac:dyDescent="0.2">
      <c r="A60" s="174" t="str">
        <f>Ingresos!A48</f>
        <v>SSS.05.03.007.000.000</v>
      </c>
      <c r="B60" s="175"/>
      <c r="C60" s="176" t="str">
        <f>Ingresos!B48</f>
        <v>Del Tesoro Público</v>
      </c>
      <c r="D60" s="177">
        <f>(Ingresos!C48)/1000</f>
        <v>180000</v>
      </c>
      <c r="E60" s="178">
        <f>(Ingresos!D48)/1000</f>
        <v>180000</v>
      </c>
      <c r="F60" s="177">
        <f>F61+F62+F63</f>
        <v>162000</v>
      </c>
      <c r="G60" s="177">
        <f>G61+G62+G63</f>
        <v>161000</v>
      </c>
      <c r="H60" s="177">
        <f>F60-G60</f>
        <v>1000</v>
      </c>
      <c r="I60" s="193">
        <f>(Ingresos!F48)/1000</f>
        <v>180000</v>
      </c>
      <c r="J60" s="194"/>
      <c r="M60" s="146"/>
    </row>
    <row r="61" spans="1:13" ht="15" x14ac:dyDescent="0.2">
      <c r="A61" s="174" t="str">
        <f>Ingresos!A49</f>
        <v>SSS.05.03.007.001.000</v>
      </c>
      <c r="B61" s="175"/>
      <c r="C61" s="176" t="str">
        <f>Ingresos!B49</f>
        <v>Patentes Acuícolas Ley Nº 20.033 Art. 8º</v>
      </c>
      <c r="D61" s="177">
        <f>(Ingresos!C49)/1000</f>
        <v>0</v>
      </c>
      <c r="E61" s="178">
        <f>(Ingresos!D49)/1000</f>
        <v>0</v>
      </c>
      <c r="F61" s="177">
        <v>0</v>
      </c>
      <c r="G61" s="177">
        <f>(Ingresos!E49)/1000</f>
        <v>0</v>
      </c>
      <c r="H61" s="177"/>
      <c r="I61" s="182">
        <f>(Ingresos!F49)/1000</f>
        <v>0</v>
      </c>
      <c r="J61" s="183"/>
    </row>
    <row r="62" spans="1:13" ht="15" x14ac:dyDescent="0.2">
      <c r="A62" s="174" t="str">
        <f>Ingresos!A50</f>
        <v>SSS.05.03.007.004.000</v>
      </c>
      <c r="B62" s="175"/>
      <c r="C62" s="176" t="str">
        <f>Ingresos!B50</f>
        <v>Bonificación Adicional Ley de Incentivo al Retiro</v>
      </c>
      <c r="D62" s="177">
        <f>(Ingresos!C50)/1000</f>
        <v>180000</v>
      </c>
      <c r="E62" s="178">
        <f>(Ingresos!D50)/1000</f>
        <v>180000</v>
      </c>
      <c r="F62" s="177">
        <v>162000</v>
      </c>
      <c r="G62" s="177">
        <v>161000</v>
      </c>
      <c r="H62" s="177">
        <f>F62-G62</f>
        <v>1000</v>
      </c>
      <c r="I62" s="182">
        <f>(Ingresos!F50)/1000</f>
        <v>180000</v>
      </c>
      <c r="J62" s="183"/>
    </row>
    <row r="63" spans="1:13" ht="15" x14ac:dyDescent="0.2">
      <c r="A63" s="174" t="str">
        <f>Ingresos!A51</f>
        <v>SSS.05.03.007.999.000</v>
      </c>
      <c r="B63" s="175"/>
      <c r="C63" s="176" t="str">
        <f>Ingresos!B51</f>
        <v>Otras Transferencias Corrientes del Tesoro Público</v>
      </c>
      <c r="D63" s="177">
        <f>(Ingresos!C51)/1000</f>
        <v>0</v>
      </c>
      <c r="E63" s="178">
        <f>(Ingresos!D51)/1000</f>
        <v>0</v>
      </c>
      <c r="F63" s="177"/>
      <c r="G63" s="177">
        <f>(Ingresos!E51)/1000</f>
        <v>0</v>
      </c>
      <c r="H63" s="177"/>
      <c r="I63" s="182">
        <f>(Ingresos!F51)/1000</f>
        <v>0</v>
      </c>
      <c r="J63" s="183"/>
    </row>
    <row r="64" spans="1:13" s="195" customFormat="1" ht="15" x14ac:dyDescent="0.2">
      <c r="A64" s="174" t="str">
        <f>Ingresos!A52</f>
        <v>SSS.05.03.009.000.000</v>
      </c>
      <c r="B64" s="175"/>
      <c r="C64" s="176" t="str">
        <f>Ingresos!B52</f>
        <v>De la Dirección de Educación Pública</v>
      </c>
      <c r="D64" s="177">
        <f>(Ingresos!C52)/1000</f>
        <v>0</v>
      </c>
      <c r="E64" s="178">
        <f>(Ingresos!D52)/1000</f>
        <v>0</v>
      </c>
      <c r="F64" s="177">
        <f>F65+F66</f>
        <v>0</v>
      </c>
      <c r="G64" s="177">
        <f>(Ingresos!E52)/1000</f>
        <v>0</v>
      </c>
      <c r="H64" s="177"/>
      <c r="I64" s="193">
        <f>(Ingresos!F52)/1000</f>
        <v>0</v>
      </c>
      <c r="J64" s="194"/>
      <c r="M64" s="146"/>
    </row>
    <row r="65" spans="1:13" ht="15" x14ac:dyDescent="0.2">
      <c r="A65" s="174" t="str">
        <f>Ingresos!A53</f>
        <v>SSS.05.03.009.001.000</v>
      </c>
      <c r="B65" s="175"/>
      <c r="C65" s="176" t="str">
        <f>Ingresos!B53</f>
        <v>Fondo de Apoyo a la Educación Pública</v>
      </c>
      <c r="D65" s="177">
        <f>(Ingresos!C53)/1000</f>
        <v>0</v>
      </c>
      <c r="E65" s="178">
        <f>(Ingresos!D53)/1000</f>
        <v>0</v>
      </c>
      <c r="F65" s="177"/>
      <c r="G65" s="177">
        <f>(Ingresos!E53)/1000</f>
        <v>0</v>
      </c>
      <c r="H65" s="177"/>
      <c r="I65" s="182">
        <f>(Ingresos!F53)/1000</f>
        <v>0</v>
      </c>
      <c r="J65" s="183"/>
    </row>
    <row r="66" spans="1:13" ht="15" x14ac:dyDescent="0.2">
      <c r="A66" s="174" t="str">
        <f>Ingresos!A54</f>
        <v>SSS.05.03.009.999.000</v>
      </c>
      <c r="B66" s="175"/>
      <c r="C66" s="176" t="str">
        <f>Ingresos!B54</f>
        <v>Otros</v>
      </c>
      <c r="D66" s="177">
        <f>(Ingresos!C54)/1000</f>
        <v>0</v>
      </c>
      <c r="E66" s="178">
        <f>(Ingresos!D54)/1000</f>
        <v>0</v>
      </c>
      <c r="F66" s="177"/>
      <c r="G66" s="177">
        <f>(Ingresos!E54)/1000</f>
        <v>0</v>
      </c>
      <c r="H66" s="177"/>
      <c r="I66" s="182">
        <f>(Ingresos!F54)/1000</f>
        <v>0</v>
      </c>
      <c r="J66" s="183"/>
    </row>
    <row r="67" spans="1:13" s="195" customFormat="1" ht="15" x14ac:dyDescent="0.2">
      <c r="A67" s="174" t="str">
        <f>Ingresos!A55</f>
        <v>SSS.05.03.099.000.000</v>
      </c>
      <c r="B67" s="175"/>
      <c r="C67" s="176" t="str">
        <f>Ingresos!B55</f>
        <v>De Otras Entidades Públicas</v>
      </c>
      <c r="D67" s="177">
        <f>(Ingresos!C55)/1000</f>
        <v>255000</v>
      </c>
      <c r="E67" s="178">
        <f>(Ingresos!D55)/1000</f>
        <v>255000</v>
      </c>
      <c r="F67" s="177"/>
      <c r="G67" s="177"/>
      <c r="H67" s="177">
        <f>F67-G67</f>
        <v>0</v>
      </c>
      <c r="I67" s="193">
        <f>(Ingresos!F55)/1000</f>
        <v>139960.90400000001</v>
      </c>
      <c r="J67" s="194"/>
      <c r="M67" s="146"/>
    </row>
    <row r="68" spans="1:13" s="195" customFormat="1" ht="15" x14ac:dyDescent="0.2">
      <c r="A68" s="174" t="str">
        <f>Ingresos!A56</f>
        <v>SSS.05.03.100.000.000</v>
      </c>
      <c r="B68" s="175"/>
      <c r="C68" s="176" t="str">
        <f>Ingresos!B56</f>
        <v>De Otras Municipalidades</v>
      </c>
      <c r="D68" s="177">
        <f>(Ingresos!C56)/1000</f>
        <v>0</v>
      </c>
      <c r="E68" s="178">
        <f>(Ingresos!D56)/1000</f>
        <v>0</v>
      </c>
      <c r="F68" s="177"/>
      <c r="G68" s="177"/>
      <c r="H68" s="177"/>
      <c r="I68" s="193">
        <f>(Ingresos!F56)/1000</f>
        <v>0</v>
      </c>
      <c r="J68" s="194"/>
      <c r="M68" s="146"/>
    </row>
    <row r="69" spans="1:13" s="195" customFormat="1" ht="28.5" x14ac:dyDescent="0.2">
      <c r="A69" s="174" t="str">
        <f>Ingresos!A57</f>
        <v>SSS.05.03.101.000.000</v>
      </c>
      <c r="B69" s="175"/>
      <c r="C69" s="176" t="str">
        <f>Ingresos!B57</f>
        <v>De la Municipalidad a Servicios Incorporados a su Gestión</v>
      </c>
      <c r="D69" s="177">
        <f>(Ingresos!C57)/1000</f>
        <v>1250000</v>
      </c>
      <c r="E69" s="178">
        <f>(Ingresos!D57)/1000</f>
        <v>1250000</v>
      </c>
      <c r="F69" s="177">
        <v>1265000</v>
      </c>
      <c r="G69" s="177">
        <v>1124948</v>
      </c>
      <c r="H69" s="177">
        <f>F69-G69</f>
        <v>140052</v>
      </c>
      <c r="I69" s="193">
        <f>(Ingresos!F57)/1000</f>
        <v>591052.96799999999</v>
      </c>
      <c r="J69" s="194"/>
      <c r="M69" s="146"/>
    </row>
    <row r="70" spans="1:13" s="198" customFormat="1" ht="15" x14ac:dyDescent="0.2">
      <c r="A70" s="174" t="str">
        <f>Ingresos!A58</f>
        <v>SSS.05.06.000.000.000</v>
      </c>
      <c r="B70" s="175"/>
      <c r="C70" s="176" t="str">
        <f>Ingresos!B58</f>
        <v>DE GOBIERNOS EXTRANJEROS</v>
      </c>
      <c r="D70" s="177">
        <f>(Ingresos!C58)/1000</f>
        <v>0</v>
      </c>
      <c r="E70" s="178">
        <f>(Ingresos!D58)/1000</f>
        <v>0</v>
      </c>
      <c r="F70" s="177">
        <f>F71</f>
        <v>0</v>
      </c>
      <c r="G70" s="177">
        <f>(Ingresos!E58)/1000</f>
        <v>0</v>
      </c>
      <c r="H70" s="177"/>
      <c r="I70" s="196">
        <f>(Ingresos!F58)/1000</f>
        <v>0</v>
      </c>
      <c r="J70" s="197"/>
      <c r="M70" s="146"/>
    </row>
    <row r="71" spans="1:13" s="195" customFormat="1" ht="15" x14ac:dyDescent="0.2">
      <c r="A71" s="174" t="str">
        <f>Ingresos!A59</f>
        <v>SSS.05.06.001.000.000</v>
      </c>
      <c r="B71" s="175"/>
      <c r="C71" s="176" t="str">
        <f>Ingresos!B59</f>
        <v>Donación de Gobiernos Extranjeros</v>
      </c>
      <c r="D71" s="177">
        <f>(Ingresos!C59)/1000</f>
        <v>0</v>
      </c>
      <c r="E71" s="178">
        <f>(Ingresos!D59)/1000</f>
        <v>0</v>
      </c>
      <c r="F71" s="177"/>
      <c r="G71" s="177">
        <f>(Ingresos!E59)/1000</f>
        <v>0</v>
      </c>
      <c r="H71" s="177"/>
      <c r="I71" s="193">
        <f>(Ingresos!F59)/1000</f>
        <v>0</v>
      </c>
      <c r="J71" s="194"/>
      <c r="M71" s="146"/>
    </row>
    <row r="72" spans="1:13" s="181" customFormat="1" ht="15" x14ac:dyDescent="0.2">
      <c r="A72" s="174" t="str">
        <f>Ingresos!A60</f>
        <v>SSS.06.00.000.000.000</v>
      </c>
      <c r="B72" s="175"/>
      <c r="C72" s="176" t="str">
        <f>Ingresos!B60</f>
        <v>CxC RENTAS DE LA PROPIEDAD</v>
      </c>
      <c r="D72" s="177">
        <f>(Ingresos!C60)/1000</f>
        <v>0</v>
      </c>
      <c r="E72" s="178">
        <f>(Ingresos!D60)/1000</f>
        <v>0</v>
      </c>
      <c r="F72" s="177">
        <f>SUM(F73:F77)</f>
        <v>0</v>
      </c>
      <c r="G72" s="177">
        <f>(Ingresos!E60)/1000</f>
        <v>0</v>
      </c>
      <c r="H72" s="177"/>
      <c r="I72" s="179">
        <f>(Ingresos!F60)/1000</f>
        <v>0</v>
      </c>
      <c r="J72" s="180"/>
      <c r="M72" s="146"/>
    </row>
    <row r="73" spans="1:13" s="201" customFormat="1" ht="15" x14ac:dyDescent="0.2">
      <c r="A73" s="174" t="str">
        <f>Ingresos!A61</f>
        <v>SSS.06.01.000.000.000</v>
      </c>
      <c r="B73" s="175"/>
      <c r="C73" s="176" t="str">
        <f>Ingresos!B61</f>
        <v>ARRIENDO DE ACTIVOS NO FINANCIEROS</v>
      </c>
      <c r="D73" s="177">
        <f>(Ingresos!C61)/1000</f>
        <v>0</v>
      </c>
      <c r="E73" s="178">
        <f>(Ingresos!D61)/1000</f>
        <v>0</v>
      </c>
      <c r="F73" s="177"/>
      <c r="G73" s="177">
        <f>(Ingresos!E61)/1000</f>
        <v>0</v>
      </c>
      <c r="H73" s="177"/>
      <c r="I73" s="199">
        <f>(Ingresos!F61)/1000</f>
        <v>0</v>
      </c>
      <c r="J73" s="200"/>
      <c r="M73" s="146"/>
    </row>
    <row r="74" spans="1:13" s="201" customFormat="1" ht="15" x14ac:dyDescent="0.2">
      <c r="A74" s="174" t="str">
        <f>Ingresos!A62</f>
        <v>SSS.06.02.000.000.000</v>
      </c>
      <c r="B74" s="175"/>
      <c r="C74" s="176" t="str">
        <f>Ingresos!B62</f>
        <v>DIVIDENDOS</v>
      </c>
      <c r="D74" s="177">
        <f>(Ingresos!C62)/1000</f>
        <v>0</v>
      </c>
      <c r="E74" s="178">
        <f>(Ingresos!D62)/1000</f>
        <v>0</v>
      </c>
      <c r="F74" s="177"/>
      <c r="G74" s="177">
        <f>(Ingresos!E62)/1000</f>
        <v>0</v>
      </c>
      <c r="H74" s="177"/>
      <c r="I74" s="199">
        <f>(Ingresos!F62)/1000</f>
        <v>0</v>
      </c>
      <c r="J74" s="200"/>
      <c r="M74" s="146"/>
    </row>
    <row r="75" spans="1:13" s="201" customFormat="1" ht="15" x14ac:dyDescent="0.2">
      <c r="A75" s="174" t="str">
        <f>Ingresos!A63</f>
        <v>SSS.06.03.000.000.000</v>
      </c>
      <c r="B75" s="175"/>
      <c r="C75" s="176" t="str">
        <f>Ingresos!B63</f>
        <v>INTERESES</v>
      </c>
      <c r="D75" s="177">
        <f>(Ingresos!C63)/1000</f>
        <v>0</v>
      </c>
      <c r="E75" s="178">
        <f>(Ingresos!D63)/1000</f>
        <v>0</v>
      </c>
      <c r="F75" s="177"/>
      <c r="G75" s="177">
        <f>(Ingresos!E63)/1000</f>
        <v>0</v>
      </c>
      <c r="H75" s="177"/>
      <c r="I75" s="199">
        <f>(Ingresos!F63)/1000</f>
        <v>0</v>
      </c>
      <c r="J75" s="200"/>
      <c r="M75" s="146"/>
    </row>
    <row r="76" spans="1:13" s="201" customFormat="1" ht="15" x14ac:dyDescent="0.2">
      <c r="A76" s="174" t="str">
        <f>Ingresos!A64</f>
        <v>SSS.06.04.000.000.000</v>
      </c>
      <c r="B76" s="175"/>
      <c r="C76" s="176" t="str">
        <f>Ingresos!B64</f>
        <v>PARTICIPACION DE UTILIDADES</v>
      </c>
      <c r="D76" s="177">
        <f>(Ingresos!C64)/1000</f>
        <v>0</v>
      </c>
      <c r="E76" s="178">
        <f>(Ingresos!D64)/1000</f>
        <v>0</v>
      </c>
      <c r="F76" s="177"/>
      <c r="G76" s="177">
        <f>(Ingresos!E64)/1000</f>
        <v>0</v>
      </c>
      <c r="H76" s="177"/>
      <c r="I76" s="199">
        <f>(Ingresos!F64)/1000</f>
        <v>0</v>
      </c>
      <c r="J76" s="200"/>
      <c r="M76" s="146"/>
    </row>
    <row r="77" spans="1:13" s="201" customFormat="1" ht="15" x14ac:dyDescent="0.2">
      <c r="A77" s="174" t="str">
        <f>Ingresos!A65</f>
        <v>SSS.06.99.000.000.000</v>
      </c>
      <c r="B77" s="175"/>
      <c r="C77" s="176" t="str">
        <f>Ingresos!B65</f>
        <v>OTRAS RENTAS DE LA PROPIEDAD</v>
      </c>
      <c r="D77" s="177">
        <f>(Ingresos!C65)/1000</f>
        <v>0</v>
      </c>
      <c r="E77" s="178">
        <f>(Ingresos!D65)/1000</f>
        <v>0</v>
      </c>
      <c r="F77" s="177"/>
      <c r="G77" s="177">
        <f>(Ingresos!E65)/1000</f>
        <v>0</v>
      </c>
      <c r="H77" s="177"/>
      <c r="I77" s="199">
        <f>(Ingresos!F65)/1000</f>
        <v>0</v>
      </c>
      <c r="J77" s="200"/>
      <c r="M77" s="146"/>
    </row>
    <row r="78" spans="1:13" s="181" customFormat="1" ht="15" x14ac:dyDescent="0.2">
      <c r="A78" s="174" t="str">
        <f>Ingresos!A66</f>
        <v>SSS.07.00.000.000.000</v>
      </c>
      <c r="B78" s="175"/>
      <c r="C78" s="176" t="str">
        <f>Ingresos!B66</f>
        <v>CxC INGRESOS DE OPERACIÓN</v>
      </c>
      <c r="D78" s="177">
        <f>(Ingresos!C66)/1000</f>
        <v>0</v>
      </c>
      <c r="E78" s="178">
        <f>(Ingresos!D66)/1000</f>
        <v>0</v>
      </c>
      <c r="F78" s="177">
        <f>F79+F80</f>
        <v>474098</v>
      </c>
      <c r="G78" s="177">
        <f>(Ingresos!E66)/1000</f>
        <v>436862.00900000002</v>
      </c>
      <c r="H78" s="177">
        <f t="shared" ref="H78:H84" si="0">F78-G78</f>
        <v>37235.99099999998</v>
      </c>
      <c r="I78" s="179">
        <f>(Ingresos!F66)/1000</f>
        <v>-436862.00900000002</v>
      </c>
      <c r="J78" s="180"/>
      <c r="M78" s="146"/>
    </row>
    <row r="79" spans="1:13" s="201" customFormat="1" ht="15" x14ac:dyDescent="0.2">
      <c r="A79" s="174" t="str">
        <f>Ingresos!A67</f>
        <v>SSS.07.01.000.000.000</v>
      </c>
      <c r="B79" s="175"/>
      <c r="C79" s="176" t="str">
        <f>Ingresos!B67</f>
        <v>VENTA DE BIENES</v>
      </c>
      <c r="D79" s="177">
        <f>(Ingresos!C67)/1000</f>
        <v>0</v>
      </c>
      <c r="E79" s="178">
        <f>(Ingresos!D67)/1000</f>
        <v>0</v>
      </c>
      <c r="F79" s="177">
        <v>125946</v>
      </c>
      <c r="G79" s="177">
        <f>(Ingresos!E67)/1000</f>
        <v>88709.74</v>
      </c>
      <c r="H79" s="177">
        <f t="shared" si="0"/>
        <v>37236.259999999995</v>
      </c>
      <c r="I79" s="199">
        <f>(Ingresos!F67)/1000</f>
        <v>-88709.74</v>
      </c>
      <c r="J79" s="200"/>
      <c r="M79" s="146"/>
    </row>
    <row r="80" spans="1:13" s="201" customFormat="1" ht="15" x14ac:dyDescent="0.2">
      <c r="A80" s="174" t="str">
        <f>Ingresos!A68</f>
        <v>SSS.07.02.000.000.000</v>
      </c>
      <c r="B80" s="175"/>
      <c r="C80" s="176" t="str">
        <f>Ingresos!B68</f>
        <v>VENTA DE SERVICIOS</v>
      </c>
      <c r="D80" s="177">
        <f>(Ingresos!C68)/1000</f>
        <v>0</v>
      </c>
      <c r="E80" s="178">
        <f>(Ingresos!D68)/1000</f>
        <v>0</v>
      </c>
      <c r="F80" s="177">
        <v>348152</v>
      </c>
      <c r="G80" s="177">
        <f>(Ingresos!E68)/1000</f>
        <v>348152.26899999997</v>
      </c>
      <c r="H80" s="177">
        <f t="shared" si="0"/>
        <v>-0.268999999971129</v>
      </c>
      <c r="I80" s="199">
        <f>(Ingresos!F68)/1000</f>
        <v>-348152.26899999997</v>
      </c>
      <c r="J80" s="200"/>
      <c r="M80" s="146"/>
    </row>
    <row r="81" spans="1:13" s="181" customFormat="1" ht="15" x14ac:dyDescent="0.2">
      <c r="A81" s="174" t="str">
        <f>Ingresos!A69</f>
        <v>SSS.08.00.000.000.000</v>
      </c>
      <c r="B81" s="175"/>
      <c r="C81" s="176" t="str">
        <f>Ingresos!B69</f>
        <v>CxC OTROS INGRESOS CORRIENTES</v>
      </c>
      <c r="D81" s="177">
        <f>(Ingresos!C69)/1000</f>
        <v>320000</v>
      </c>
      <c r="E81" s="178">
        <f>(Ingresos!D69)/1000</f>
        <v>320000</v>
      </c>
      <c r="F81" s="177">
        <f>F82+F85+F104+F110+F114</f>
        <v>428600</v>
      </c>
      <c r="G81" s="177">
        <f>(Ingresos!E69)/1000</f>
        <v>215698.00899999999</v>
      </c>
      <c r="H81" s="177">
        <f t="shared" si="0"/>
        <v>212901.99100000001</v>
      </c>
      <c r="I81" s="179">
        <f>(Ingresos!F69)/1000</f>
        <v>104301.99099999999</v>
      </c>
      <c r="J81" s="180"/>
      <c r="M81" s="146"/>
    </row>
    <row r="82" spans="1:13" s="201" customFormat="1" ht="28.5" x14ac:dyDescent="0.2">
      <c r="A82" s="174" t="str">
        <f>Ingresos!A70</f>
        <v>SSS.08.01.000.000.000</v>
      </c>
      <c r="B82" s="175"/>
      <c r="C82" s="176" t="str">
        <f>Ingresos!B70</f>
        <v>RECUPERACIONES Y REEMBOLSOS POR LICENCIAS MEDICAS</v>
      </c>
      <c r="D82" s="177">
        <f>(Ingresos!C70)/1000</f>
        <v>200000</v>
      </c>
      <c r="E82" s="178">
        <f>(Ingresos!D70)/1000</f>
        <v>200000</v>
      </c>
      <c r="F82" s="177">
        <v>320600</v>
      </c>
      <c r="G82" s="177">
        <f>(Ingresos!E70)/1000</f>
        <v>201695.973</v>
      </c>
      <c r="H82" s="177">
        <f t="shared" si="0"/>
        <v>118904.027</v>
      </c>
      <c r="I82" s="199">
        <f>(Ingresos!F70)/1000</f>
        <v>-1695.973</v>
      </c>
      <c r="J82" s="200"/>
      <c r="M82" s="146"/>
    </row>
    <row r="83" spans="1:13" s="195" customFormat="1" ht="28.5" x14ac:dyDescent="0.2">
      <c r="A83" s="174" t="str">
        <f>Ingresos!A71</f>
        <v>SSS.08.01.001.000.000</v>
      </c>
      <c r="B83" s="175"/>
      <c r="C83" s="176" t="str">
        <f>Ingresos!B71</f>
        <v>Reembolso Art. 4º Ley N º 19.345 y Ley Nº 19.117 Artículo Único</v>
      </c>
      <c r="D83" s="177">
        <f>(Ingresos!C71)/1000</f>
        <v>0</v>
      </c>
      <c r="E83" s="178">
        <f>(Ingresos!D71)/1000</f>
        <v>0</v>
      </c>
      <c r="F83" s="177"/>
      <c r="G83" s="177">
        <f>(Ingresos!E71)/1000</f>
        <v>0</v>
      </c>
      <c r="H83" s="177">
        <f t="shared" si="0"/>
        <v>0</v>
      </c>
      <c r="I83" s="193">
        <f>(Ingresos!F71)/1000</f>
        <v>0</v>
      </c>
      <c r="J83" s="194"/>
      <c r="M83" s="146"/>
    </row>
    <row r="84" spans="1:13" s="195" customFormat="1" ht="28.5" x14ac:dyDescent="0.2">
      <c r="A84" s="174" t="str">
        <f>Ingresos!A72</f>
        <v>SSS.08.01.002.000.000</v>
      </c>
      <c r="B84" s="175"/>
      <c r="C84" s="176" t="str">
        <f>Ingresos!B72</f>
        <v>Recuperaciones Art. 12 Ley Nº 18.196 y Ley Nº 19.117 Artículo Único</v>
      </c>
      <c r="D84" s="177">
        <f>(Ingresos!C72)/1000</f>
        <v>200000</v>
      </c>
      <c r="E84" s="178">
        <f>(Ingresos!D72)/1000</f>
        <v>200000</v>
      </c>
      <c r="F84" s="177">
        <v>319710</v>
      </c>
      <c r="G84" s="177">
        <f>(Ingresos!E72)/1000</f>
        <v>201695.973</v>
      </c>
      <c r="H84" s="177">
        <f t="shared" si="0"/>
        <v>118014.027</v>
      </c>
      <c r="I84" s="193">
        <f>(Ingresos!F72)/1000</f>
        <v>-1695.973</v>
      </c>
      <c r="J84" s="194"/>
      <c r="M84" s="146"/>
    </row>
    <row r="85" spans="1:13" s="204" customFormat="1" ht="15" x14ac:dyDescent="0.2">
      <c r="A85" s="174" t="str">
        <f>Ingresos!A73</f>
        <v>SSS.08.02.000.000.000</v>
      </c>
      <c r="B85" s="175"/>
      <c r="C85" s="176" t="str">
        <f>Ingresos!B73</f>
        <v>MULTAS Y SANCIONES PECUNIARIAS</v>
      </c>
      <c r="D85" s="177">
        <f>(Ingresos!C73)/1000</f>
        <v>0</v>
      </c>
      <c r="E85" s="178">
        <f>(Ingresos!D73)/1000</f>
        <v>0</v>
      </c>
      <c r="F85" s="177"/>
      <c r="G85" s="177">
        <f>(Ingresos!E73)/1000</f>
        <v>0</v>
      </c>
      <c r="H85" s="177"/>
      <c r="I85" s="202">
        <f>(Ingresos!F73)/1000</f>
        <v>0</v>
      </c>
      <c r="J85" s="203"/>
      <c r="M85" s="146"/>
    </row>
    <row r="86" spans="1:13" s="195" customFormat="1" ht="15" x14ac:dyDescent="0.2">
      <c r="A86" s="174" t="str">
        <f>Ingresos!A74</f>
        <v>SSS.08.02.001.000.000</v>
      </c>
      <c r="B86" s="175"/>
      <c r="C86" s="176" t="str">
        <f>Ingresos!B74</f>
        <v>Multas - De Beneficio Municipal</v>
      </c>
      <c r="D86" s="177">
        <f>(Ingresos!C74)/1000</f>
        <v>0</v>
      </c>
      <c r="E86" s="178">
        <f>(Ingresos!D74)/1000</f>
        <v>0</v>
      </c>
      <c r="F86" s="177"/>
      <c r="G86" s="177">
        <f>(Ingresos!E74)/1000</f>
        <v>0</v>
      </c>
      <c r="H86" s="177"/>
      <c r="I86" s="193">
        <f>(Ingresos!F74)/1000</f>
        <v>0</v>
      </c>
      <c r="J86" s="194"/>
      <c r="M86" s="146"/>
    </row>
    <row r="87" spans="1:13" ht="15" x14ac:dyDescent="0.2">
      <c r="A87" s="174" t="str">
        <f>Ingresos!A75</f>
        <v>SSS.08.02.001.001.000</v>
      </c>
      <c r="B87" s="175"/>
      <c r="C87" s="176" t="str">
        <f>Ingresos!B75</f>
        <v>Multas Ley de Tránsito</v>
      </c>
      <c r="D87" s="177">
        <f>(Ingresos!C75)/1000</f>
        <v>0</v>
      </c>
      <c r="E87" s="178">
        <f>(Ingresos!D75)/1000</f>
        <v>0</v>
      </c>
      <c r="F87" s="177"/>
      <c r="G87" s="177">
        <f>(Ingresos!E75)/1000</f>
        <v>0</v>
      </c>
      <c r="H87" s="177"/>
      <c r="I87" s="182">
        <f>(Ingresos!F75)/1000</f>
        <v>0</v>
      </c>
      <c r="J87" s="183"/>
    </row>
    <row r="88" spans="1:13" ht="15" x14ac:dyDescent="0.2">
      <c r="A88" s="174" t="str">
        <f>Ingresos!A76</f>
        <v>SSS.08.02.001.002.000</v>
      </c>
      <c r="B88" s="175"/>
      <c r="C88" s="176" t="str">
        <f>Ingresos!B76</f>
        <v>Multas Art. 14 N°6, Inc. 2°, ley N°18.695 – Multas TAG</v>
      </c>
      <c r="D88" s="177">
        <f>(Ingresos!C76)/1000</f>
        <v>0</v>
      </c>
      <c r="E88" s="178">
        <f>(Ingresos!D76)/1000</f>
        <v>0</v>
      </c>
      <c r="F88" s="177"/>
      <c r="G88" s="177">
        <f>(Ingresos!E76)/1000</f>
        <v>0</v>
      </c>
      <c r="H88" s="177"/>
      <c r="I88" s="182">
        <f>(Ingresos!F76)/1000</f>
        <v>0</v>
      </c>
      <c r="J88" s="183"/>
    </row>
    <row r="89" spans="1:13" ht="28.5" x14ac:dyDescent="0.2">
      <c r="A89" s="174" t="str">
        <f>Ingresos!A77</f>
        <v>SSS.08.02.001.003.000</v>
      </c>
      <c r="B89" s="175"/>
      <c r="C89" s="176" t="str">
        <f>Ingresos!B77</f>
        <v>Multas Art. 42, Decreto N°900 de 1996, Ministerio de Obras Públicas</v>
      </c>
      <c r="D89" s="177">
        <f>(Ingresos!C77)/1000</f>
        <v>0</v>
      </c>
      <c r="E89" s="178">
        <f>(Ingresos!D77)/1000</f>
        <v>0</v>
      </c>
      <c r="F89" s="177"/>
      <c r="G89" s="177">
        <f>(Ingresos!E77)/1000</f>
        <v>0</v>
      </c>
      <c r="H89" s="177"/>
      <c r="I89" s="182">
        <f>(Ingresos!F77)/1000</f>
        <v>0</v>
      </c>
      <c r="J89" s="183"/>
    </row>
    <row r="90" spans="1:13" ht="28.5" x14ac:dyDescent="0.2">
      <c r="A90" s="174" t="str">
        <f>Ingresos!A78</f>
        <v>SSS.08.02.001.004.000</v>
      </c>
      <c r="B90" s="175"/>
      <c r="C90" s="176" t="str">
        <f>Ingresos!B78</f>
        <v>Registro de Multas de Pasajeros Infractores-De Beneficio Municipal</v>
      </c>
      <c r="D90" s="177">
        <f>(Ingresos!C78)/1000</f>
        <v>0</v>
      </c>
      <c r="E90" s="178">
        <f>(Ingresos!D78)/1000</f>
        <v>0</v>
      </c>
      <c r="F90" s="177"/>
      <c r="G90" s="177">
        <f>(Ingresos!E78)/1000</f>
        <v>0</v>
      </c>
      <c r="H90" s="177"/>
      <c r="I90" s="182">
        <f>(Ingresos!F78)/1000</f>
        <v>0</v>
      </c>
      <c r="J90" s="183"/>
    </row>
    <row r="91" spans="1:13" ht="15" x14ac:dyDescent="0.2">
      <c r="A91" s="174" t="str">
        <f>Ingresos!A79</f>
        <v>SSS.08.02.001.999.000</v>
      </c>
      <c r="B91" s="175"/>
      <c r="C91" s="176" t="str">
        <f>Ingresos!B79</f>
        <v>Otras Multas de Beneficio Municipal</v>
      </c>
      <c r="D91" s="177">
        <f>(Ingresos!C79)/1000</f>
        <v>0</v>
      </c>
      <c r="E91" s="178">
        <f>(Ingresos!D79)/1000</f>
        <v>0</v>
      </c>
      <c r="F91" s="177"/>
      <c r="G91" s="177">
        <f>(Ingresos!E79)/1000</f>
        <v>0</v>
      </c>
      <c r="H91" s="177"/>
      <c r="I91" s="182">
        <f>(Ingresos!F79)/1000</f>
        <v>0</v>
      </c>
      <c r="J91" s="183"/>
    </row>
    <row r="92" spans="1:13" s="195" customFormat="1" ht="28.5" x14ac:dyDescent="0.2">
      <c r="A92" s="174" t="str">
        <f>Ingresos!A80</f>
        <v>SSS.08.02.002.000.000</v>
      </c>
      <c r="B92" s="175"/>
      <c r="C92" s="176" t="str">
        <f>Ingresos!B80</f>
        <v>Multas Art.14, N°6, Ley N°18.695- De beneficio Fondo Común Municipal</v>
      </c>
      <c r="D92" s="177">
        <f>(Ingresos!C80)/1000</f>
        <v>0</v>
      </c>
      <c r="E92" s="178">
        <f>(Ingresos!D80)/1000</f>
        <v>0</v>
      </c>
      <c r="F92" s="177"/>
      <c r="G92" s="177">
        <f>(Ingresos!E80)/1000</f>
        <v>0</v>
      </c>
      <c r="H92" s="177"/>
      <c r="I92" s="193">
        <f>(Ingresos!F80)/1000</f>
        <v>0</v>
      </c>
      <c r="J92" s="194"/>
      <c r="M92" s="146"/>
    </row>
    <row r="93" spans="1:13" ht="28.5" x14ac:dyDescent="0.2">
      <c r="A93" s="174" t="str">
        <f>Ingresos!A81</f>
        <v>SSS.08.02.002.001.000</v>
      </c>
      <c r="B93" s="175"/>
      <c r="C93" s="176" t="str">
        <f>Ingresos!B81</f>
        <v>Multas Art. 14 N°6, Inc. 1°, ley N°18.695 Equipo de Registro</v>
      </c>
      <c r="D93" s="177">
        <f>(Ingresos!C81)/1000</f>
        <v>0</v>
      </c>
      <c r="E93" s="178">
        <f>(Ingresos!D81)/1000</f>
        <v>0</v>
      </c>
      <c r="F93" s="177"/>
      <c r="G93" s="177">
        <f>(Ingresos!E81)/1000</f>
        <v>0</v>
      </c>
      <c r="H93" s="177"/>
      <c r="I93" s="182">
        <f>(Ingresos!F81)/1000</f>
        <v>0</v>
      </c>
      <c r="J93" s="183"/>
    </row>
    <row r="94" spans="1:13" ht="15" x14ac:dyDescent="0.2">
      <c r="A94" s="174" t="str">
        <f>Ingresos!A82</f>
        <v>SSS.08.02.002.002.000</v>
      </c>
      <c r="B94" s="175"/>
      <c r="C94" s="176" t="str">
        <f>Ingresos!B82</f>
        <v>Multas Art. 14 N°6, Inc. 2°, ley N°18.695 – Multas TAG</v>
      </c>
      <c r="D94" s="177">
        <f>(Ingresos!C82)/1000</f>
        <v>0</v>
      </c>
      <c r="E94" s="178">
        <f>(Ingresos!D82)/1000</f>
        <v>0</v>
      </c>
      <c r="F94" s="177"/>
      <c r="G94" s="177">
        <f>(Ingresos!E82)/1000</f>
        <v>0</v>
      </c>
      <c r="H94" s="177"/>
      <c r="I94" s="182">
        <f>(Ingresos!F82)/1000</f>
        <v>0</v>
      </c>
      <c r="J94" s="183"/>
    </row>
    <row r="95" spans="1:13" ht="28.5" x14ac:dyDescent="0.2">
      <c r="A95" s="174" t="str">
        <f>Ingresos!A83</f>
        <v>SSS.08.02.002.003.000</v>
      </c>
      <c r="B95" s="175"/>
      <c r="C95" s="176" t="str">
        <f>Ingresos!B83</f>
        <v>Multas Art. 42, Decreto N°900, de 1996, Ministerio de Obras Públicas</v>
      </c>
      <c r="D95" s="177">
        <f>(Ingresos!C83)/1000</f>
        <v>0</v>
      </c>
      <c r="E95" s="178">
        <f>(Ingresos!D83)/1000</f>
        <v>0</v>
      </c>
      <c r="F95" s="177"/>
      <c r="G95" s="177">
        <f>(Ingresos!E83)/1000</f>
        <v>0</v>
      </c>
      <c r="H95" s="177"/>
      <c r="I95" s="182">
        <f>(Ingresos!F83)/1000</f>
        <v>0</v>
      </c>
      <c r="J95" s="183"/>
    </row>
    <row r="96" spans="1:13" ht="15" x14ac:dyDescent="0.2">
      <c r="A96" s="174" t="str">
        <f>Ingresos!A84</f>
        <v>SSS.08.02.002.999.000</v>
      </c>
      <c r="B96" s="175"/>
      <c r="C96" s="176" t="str">
        <f>Ingresos!B84</f>
        <v>Otras Multas de Beneficio Fondo Común Municipal</v>
      </c>
      <c r="D96" s="177">
        <f>(Ingresos!C84)/1000</f>
        <v>0</v>
      </c>
      <c r="E96" s="178">
        <f>(Ingresos!D84)/1000</f>
        <v>0</v>
      </c>
      <c r="F96" s="177"/>
      <c r="G96" s="177">
        <f>(Ingresos!E84)/1000</f>
        <v>0</v>
      </c>
      <c r="H96" s="177"/>
      <c r="I96" s="182">
        <f>(Ingresos!F84)/1000</f>
        <v>0</v>
      </c>
      <c r="J96" s="183"/>
    </row>
    <row r="97" spans="1:13" s="195" customFormat="1" ht="15" x14ac:dyDescent="0.2">
      <c r="A97" s="174" t="str">
        <f>Ingresos!A85</f>
        <v>SSS.08.02.003.000.000</v>
      </c>
      <c r="B97" s="175"/>
      <c r="C97" s="176" t="str">
        <f>Ingresos!B85</f>
        <v>Multas Ley de Alcoholes - De Beneficio Municipal</v>
      </c>
      <c r="D97" s="177">
        <f>(Ingresos!C85)/1000</f>
        <v>0</v>
      </c>
      <c r="E97" s="178">
        <f>(Ingresos!D85)/1000</f>
        <v>0</v>
      </c>
      <c r="F97" s="177"/>
      <c r="G97" s="177">
        <f>(Ingresos!E85)/1000</f>
        <v>0</v>
      </c>
      <c r="H97" s="177"/>
      <c r="I97" s="193">
        <f>(Ingresos!F85)/1000</f>
        <v>0</v>
      </c>
      <c r="J97" s="194"/>
      <c r="M97" s="146"/>
    </row>
    <row r="98" spans="1:13" s="195" customFormat="1" ht="28.5" x14ac:dyDescent="0.2">
      <c r="A98" s="174" t="str">
        <f>Ingresos!A86</f>
        <v>SSS.08.02.004.000.000</v>
      </c>
      <c r="B98" s="175"/>
      <c r="C98" s="176" t="str">
        <f>Ingresos!B86</f>
        <v>Multas Ley de Alcoholes - De Beneficio Servicios de Salud</v>
      </c>
      <c r="D98" s="177">
        <f>(Ingresos!C86)/1000</f>
        <v>0</v>
      </c>
      <c r="E98" s="178">
        <f>(Ingresos!D86)/1000</f>
        <v>0</v>
      </c>
      <c r="F98" s="177"/>
      <c r="G98" s="177">
        <f>(Ingresos!E86)/1000</f>
        <v>0</v>
      </c>
      <c r="H98" s="177"/>
      <c r="I98" s="193">
        <f>(Ingresos!F86)/1000</f>
        <v>0</v>
      </c>
      <c r="J98" s="194"/>
      <c r="M98" s="146"/>
    </row>
    <row r="99" spans="1:13" s="195" customFormat="1" ht="28.5" x14ac:dyDescent="0.2">
      <c r="A99" s="174" t="str">
        <f>Ingresos!A87</f>
        <v>SSS.08.02.005.000.000</v>
      </c>
      <c r="B99" s="175"/>
      <c r="C99" s="176" t="str">
        <f>Ingresos!B87</f>
        <v>Reg. de Multas de Tráns. no Pagadas - De Beneficio Municipal</v>
      </c>
      <c r="D99" s="177">
        <f>(Ingresos!C87)/1000</f>
        <v>0</v>
      </c>
      <c r="E99" s="178">
        <f>(Ingresos!D87)/1000</f>
        <v>0</v>
      </c>
      <c r="F99" s="177"/>
      <c r="G99" s="177">
        <f>(Ingresos!E87)/1000</f>
        <v>0</v>
      </c>
      <c r="H99" s="177"/>
      <c r="I99" s="193">
        <f>(Ingresos!F87)/1000</f>
        <v>0</v>
      </c>
      <c r="J99" s="194"/>
      <c r="M99" s="146"/>
    </row>
    <row r="100" spans="1:13" s="195" customFormat="1" ht="28.5" x14ac:dyDescent="0.2">
      <c r="A100" s="174" t="str">
        <f>Ingresos!A88</f>
        <v>SSS.08.02.006.000.000</v>
      </c>
      <c r="B100" s="175"/>
      <c r="C100" s="176" t="str">
        <f>Ingresos!B88</f>
        <v>Reg. de Multas de Tráns. no Pagadas - De Beneficio Otras Municipalidades</v>
      </c>
      <c r="D100" s="177">
        <f>(Ingresos!C88)/1000</f>
        <v>0</v>
      </c>
      <c r="E100" s="178">
        <f>(Ingresos!D88)/1000</f>
        <v>0</v>
      </c>
      <c r="F100" s="177"/>
      <c r="G100" s="177">
        <f>(Ingresos!E88)/1000</f>
        <v>0</v>
      </c>
      <c r="H100" s="177"/>
      <c r="I100" s="193">
        <f>(Ingresos!F88)/1000</f>
        <v>0</v>
      </c>
      <c r="J100" s="194"/>
      <c r="M100" s="146"/>
    </row>
    <row r="101" spans="1:13" s="195" customFormat="1" ht="28.5" x14ac:dyDescent="0.2">
      <c r="A101" s="174" t="str">
        <f>Ingresos!A89</f>
        <v>SSS.08.02.007.000.000</v>
      </c>
      <c r="B101" s="175"/>
      <c r="C101" s="176" t="str">
        <f>Ingresos!B89</f>
        <v>Multas Juzgado de Policía Local - De Beneficio Otras Municipalidades</v>
      </c>
      <c r="D101" s="177">
        <f>(Ingresos!C89)/1000</f>
        <v>0</v>
      </c>
      <c r="E101" s="178">
        <f>(Ingresos!D89)/1000</f>
        <v>0</v>
      </c>
      <c r="F101" s="177"/>
      <c r="G101" s="177">
        <f>(Ingresos!E89)/1000</f>
        <v>0</v>
      </c>
      <c r="H101" s="177"/>
      <c r="I101" s="193">
        <f>(Ingresos!F89)/1000</f>
        <v>0</v>
      </c>
      <c r="J101" s="194"/>
      <c r="M101" s="146"/>
    </row>
    <row r="102" spans="1:13" s="195" customFormat="1" ht="15" x14ac:dyDescent="0.2">
      <c r="A102" s="174" t="str">
        <f>Ingresos!A90</f>
        <v>SSS.08.02.008.000.000</v>
      </c>
      <c r="B102" s="175"/>
      <c r="C102" s="176" t="str">
        <f>Ingresos!B90</f>
        <v>Multas e Intereses</v>
      </c>
      <c r="D102" s="177">
        <f>(Ingresos!C90)/1000</f>
        <v>0</v>
      </c>
      <c r="E102" s="178">
        <f>(Ingresos!D90)/1000</f>
        <v>0</v>
      </c>
      <c r="F102" s="177"/>
      <c r="G102" s="177">
        <f>(Ingresos!E90)/1000</f>
        <v>0</v>
      </c>
      <c r="H102" s="177"/>
      <c r="I102" s="193">
        <f>(Ingresos!F90)/1000</f>
        <v>0</v>
      </c>
      <c r="J102" s="194"/>
      <c r="M102" s="146"/>
    </row>
    <row r="103" spans="1:13" s="195" customFormat="1" ht="28.5" x14ac:dyDescent="0.2">
      <c r="A103" s="174" t="str">
        <f>Ingresos!A91</f>
        <v>SSS.08.02.009.000.000</v>
      </c>
      <c r="B103" s="175"/>
      <c r="C103" s="176" t="str">
        <f>Ingresos!B91</f>
        <v>Registro de Multas de Pasajeros Infractores-De Beneficio Otras Municipalidades</v>
      </c>
      <c r="D103" s="177">
        <f>(Ingresos!C91)/1000</f>
        <v>0</v>
      </c>
      <c r="E103" s="178">
        <f>(Ingresos!D91)/1000</f>
        <v>0</v>
      </c>
      <c r="F103" s="177"/>
      <c r="G103" s="177">
        <f>(Ingresos!E91)/1000</f>
        <v>0</v>
      </c>
      <c r="H103" s="177"/>
      <c r="I103" s="193">
        <f>(Ingresos!F91)/1000</f>
        <v>0</v>
      </c>
      <c r="J103" s="194"/>
      <c r="M103" s="146"/>
    </row>
    <row r="104" spans="1:13" s="204" customFormat="1" ht="28.5" x14ac:dyDescent="0.2">
      <c r="A104" s="174" t="str">
        <f>Ingresos!A92</f>
        <v>SSS.08.03.000.000.000</v>
      </c>
      <c r="B104" s="175"/>
      <c r="C104" s="176" t="str">
        <f>Ingresos!B92</f>
        <v>PARTIC. DEL FONDO COMUN MUNICIPAL - Art. 38 D.L. Nº 3.063, de 1979</v>
      </c>
      <c r="D104" s="177">
        <f>(Ingresos!C92)/1000</f>
        <v>0</v>
      </c>
      <c r="E104" s="178">
        <f>(Ingresos!D92)/1000</f>
        <v>0</v>
      </c>
      <c r="F104" s="177"/>
      <c r="G104" s="177">
        <f>(Ingresos!E92)/1000</f>
        <v>0</v>
      </c>
      <c r="H104" s="177"/>
      <c r="I104" s="202">
        <f>(Ingresos!F92)/1000</f>
        <v>0</v>
      </c>
      <c r="J104" s="203"/>
      <c r="M104" s="146"/>
    </row>
    <row r="105" spans="1:13" ht="15" x14ac:dyDescent="0.2">
      <c r="A105" s="174" t="str">
        <f>Ingresos!A93</f>
        <v>SSS.08.03.001.000.000</v>
      </c>
      <c r="B105" s="175"/>
      <c r="C105" s="176" t="str">
        <f>Ingresos!B93</f>
        <v>Participación Anual</v>
      </c>
      <c r="D105" s="177">
        <f>(Ingresos!C93)/1000</f>
        <v>0</v>
      </c>
      <c r="E105" s="178">
        <f>(Ingresos!D93)/1000</f>
        <v>0</v>
      </c>
      <c r="F105" s="177"/>
      <c r="G105" s="177">
        <f>(Ingresos!E93)/1000</f>
        <v>0</v>
      </c>
      <c r="H105" s="177"/>
      <c r="I105" s="182">
        <f>(Ingresos!F93)/1000</f>
        <v>0</v>
      </c>
      <c r="J105" s="183"/>
    </row>
    <row r="106" spans="1:13" ht="15" x14ac:dyDescent="0.2">
      <c r="A106" s="174" t="str">
        <f>Ingresos!A94</f>
        <v>SSS.08.03.002.000.000</v>
      </c>
      <c r="B106" s="175"/>
      <c r="C106" s="176" t="str">
        <f>Ingresos!B94</f>
        <v>Compensaciones Fondo Común Municipal</v>
      </c>
      <c r="D106" s="177">
        <f>(Ingresos!C94)/1000</f>
        <v>0</v>
      </c>
      <c r="E106" s="178">
        <f>(Ingresos!D94)/1000</f>
        <v>0</v>
      </c>
      <c r="F106" s="177"/>
      <c r="G106" s="177">
        <f>(Ingresos!E94)/1000</f>
        <v>0</v>
      </c>
      <c r="H106" s="177"/>
      <c r="I106" s="182">
        <f>(Ingresos!F94)/1000</f>
        <v>0</v>
      </c>
      <c r="J106" s="183"/>
    </row>
    <row r="107" spans="1:13" s="195" customFormat="1" ht="15" x14ac:dyDescent="0.2">
      <c r="A107" s="174" t="str">
        <f>Ingresos!A95</f>
        <v>SSS.08.03.003.000.000</v>
      </c>
      <c r="B107" s="175"/>
      <c r="C107" s="176" t="str">
        <f>Ingresos!B95</f>
        <v>Aportes Extraordinarios</v>
      </c>
      <c r="D107" s="177">
        <f>(Ingresos!C95)/1000</f>
        <v>0</v>
      </c>
      <c r="E107" s="178">
        <f>(Ingresos!D95)/1000</f>
        <v>0</v>
      </c>
      <c r="F107" s="177"/>
      <c r="G107" s="177">
        <f>(Ingresos!E95)/1000</f>
        <v>0</v>
      </c>
      <c r="H107" s="177"/>
      <c r="I107" s="193">
        <f>(Ingresos!F95)/1000</f>
        <v>0</v>
      </c>
      <c r="J107" s="194"/>
      <c r="M107" s="146"/>
    </row>
    <row r="108" spans="1:13" ht="15" x14ac:dyDescent="0.2">
      <c r="A108" s="174" t="str">
        <f>Ingresos!A96</f>
        <v>SSS.08.03.003.001.000</v>
      </c>
      <c r="B108" s="175"/>
      <c r="C108" s="176" t="str">
        <f>Ingresos!B96</f>
        <v>Aporte Extraordinarios</v>
      </c>
      <c r="D108" s="177">
        <f>(Ingresos!C96)/1000</f>
        <v>0</v>
      </c>
      <c r="E108" s="178">
        <f>(Ingresos!D96)/1000</f>
        <v>0</v>
      </c>
      <c r="F108" s="177"/>
      <c r="G108" s="177">
        <f>(Ingresos!E96)/1000</f>
        <v>0</v>
      </c>
      <c r="H108" s="177"/>
      <c r="I108" s="182">
        <f>(Ingresos!F96)/1000</f>
        <v>0</v>
      </c>
      <c r="J108" s="183"/>
    </row>
    <row r="109" spans="1:13" ht="28.5" x14ac:dyDescent="0.2">
      <c r="A109" s="174" t="str">
        <f>Ingresos!A97</f>
        <v>SSS.08.03.003.002.000</v>
      </c>
      <c r="B109" s="175"/>
      <c r="C109" s="176" t="str">
        <f>Ingresos!B97</f>
        <v>Anticipos de Aportes del Fondo Común Municipal por Leyes Especiales</v>
      </c>
      <c r="D109" s="177">
        <f>(Ingresos!C97)/1000</f>
        <v>0</v>
      </c>
      <c r="E109" s="178">
        <f>(Ingresos!D97)/1000</f>
        <v>0</v>
      </c>
      <c r="F109" s="177"/>
      <c r="G109" s="177">
        <f>(Ingresos!E97)/1000</f>
        <v>0</v>
      </c>
      <c r="H109" s="177"/>
      <c r="I109" s="182">
        <f>(Ingresos!F97)/1000</f>
        <v>0</v>
      </c>
      <c r="J109" s="183"/>
    </row>
    <row r="110" spans="1:13" s="204" customFormat="1" ht="15" x14ac:dyDescent="0.2">
      <c r="A110" s="174" t="str">
        <f>Ingresos!A98</f>
        <v>SSS.08.04.000.000.000</v>
      </c>
      <c r="B110" s="175"/>
      <c r="C110" s="176" t="str">
        <f>Ingresos!B98</f>
        <v>FONDOS DE TERCEROS</v>
      </c>
      <c r="D110" s="177">
        <f>(Ingresos!C98)/1000</f>
        <v>0</v>
      </c>
      <c r="E110" s="178">
        <f>(Ingresos!D98)/1000</f>
        <v>0</v>
      </c>
      <c r="F110" s="177"/>
      <c r="G110" s="177">
        <f>(Ingresos!E98)/1000</f>
        <v>0</v>
      </c>
      <c r="H110" s="177"/>
      <c r="I110" s="202">
        <f>(Ingresos!F98)/1000</f>
        <v>0</v>
      </c>
      <c r="J110" s="203"/>
      <c r="M110" s="146"/>
    </row>
    <row r="111" spans="1:13" s="195" customFormat="1" ht="15" x14ac:dyDescent="0.2">
      <c r="A111" s="174" t="str">
        <f>Ingresos!A99</f>
        <v>SSS.08.04.001.000.000</v>
      </c>
      <c r="B111" s="175"/>
      <c r="C111" s="176" t="str">
        <f>Ingresos!B99</f>
        <v>Arancel al Registro de Multas de Tránsito No Pagadas</v>
      </c>
      <c r="D111" s="177">
        <f>(Ingresos!C99)/1000</f>
        <v>0</v>
      </c>
      <c r="E111" s="178">
        <f>(Ingresos!D99)/1000</f>
        <v>0</v>
      </c>
      <c r="F111" s="177"/>
      <c r="G111" s="177">
        <f>(Ingresos!E99)/1000</f>
        <v>0</v>
      </c>
      <c r="H111" s="177"/>
      <c r="I111" s="193">
        <f>(Ingresos!F99)/1000</f>
        <v>0</v>
      </c>
      <c r="J111" s="194"/>
      <c r="M111" s="146"/>
    </row>
    <row r="112" spans="1:13" s="195" customFormat="1" ht="15" x14ac:dyDescent="0.2">
      <c r="A112" s="174" t="str">
        <f>Ingresos!A100</f>
        <v>SSS.08.04.003.000.000</v>
      </c>
      <c r="B112" s="175"/>
      <c r="C112" s="176" t="str">
        <f>Ingresos!B100</f>
        <v>Cobros Judiciales a Favor de Empresas Concesionarias</v>
      </c>
      <c r="D112" s="177">
        <f>(Ingresos!C100)/1000</f>
        <v>0</v>
      </c>
      <c r="E112" s="178">
        <f>(Ingresos!D100)/1000</f>
        <v>0</v>
      </c>
      <c r="F112" s="177"/>
      <c r="G112" s="177">
        <f>(Ingresos!E100)/1000</f>
        <v>0</v>
      </c>
      <c r="H112" s="177"/>
      <c r="I112" s="193">
        <f>(Ingresos!F100)/1000</f>
        <v>0</v>
      </c>
      <c r="J112" s="194"/>
      <c r="M112" s="146"/>
    </row>
    <row r="113" spans="1:13" s="195" customFormat="1" ht="15" x14ac:dyDescent="0.2">
      <c r="A113" s="174" t="str">
        <f>Ingresos!A101</f>
        <v>SSS.08.04.999.000.000</v>
      </c>
      <c r="B113" s="175"/>
      <c r="C113" s="176" t="str">
        <f>Ingresos!B101</f>
        <v>Otros Fondos de Terceros</v>
      </c>
      <c r="D113" s="177">
        <f>(Ingresos!C101)/1000</f>
        <v>0</v>
      </c>
      <c r="E113" s="178">
        <f>(Ingresos!D101)/1000</f>
        <v>0</v>
      </c>
      <c r="F113" s="177"/>
      <c r="G113" s="177">
        <f>(Ingresos!E101)/1000</f>
        <v>0</v>
      </c>
      <c r="H113" s="177"/>
      <c r="I113" s="193">
        <f>(Ingresos!F101)/1000</f>
        <v>0</v>
      </c>
      <c r="J113" s="194"/>
      <c r="M113" s="146"/>
    </row>
    <row r="114" spans="1:13" s="204" customFormat="1" ht="15" x14ac:dyDescent="0.2">
      <c r="A114" s="174" t="str">
        <f>Ingresos!A102</f>
        <v>SSS.08.99.000.000.000</v>
      </c>
      <c r="B114" s="175"/>
      <c r="C114" s="176" t="str">
        <f>Ingresos!B102</f>
        <v>OTROS</v>
      </c>
      <c r="D114" s="177">
        <f>(Ingresos!C102)/1000</f>
        <v>120000</v>
      </c>
      <c r="E114" s="178">
        <f>(Ingresos!D102)/1000</f>
        <v>120000</v>
      </c>
      <c r="F114" s="177">
        <f>F115+F116</f>
        <v>108000</v>
      </c>
      <c r="G114" s="177">
        <f>(Ingresos!E102)/1000</f>
        <v>14002.036</v>
      </c>
      <c r="H114" s="177">
        <f>F114-G114</f>
        <v>93997.964000000007</v>
      </c>
      <c r="I114" s="202">
        <f>(Ingresos!F102)/1000</f>
        <v>105997.96400000001</v>
      </c>
      <c r="J114" s="203"/>
      <c r="M114" s="146"/>
    </row>
    <row r="115" spans="1:13" s="195" customFormat="1" ht="15" x14ac:dyDescent="0.2">
      <c r="A115" s="174" t="str">
        <f>Ingresos!A103</f>
        <v>SSS.08.99.001.000.000</v>
      </c>
      <c r="B115" s="175"/>
      <c r="C115" s="176" t="str">
        <f>Ingresos!B103</f>
        <v>Devoluc. y Reintegros no Provenientes de Impuestos</v>
      </c>
      <c r="D115" s="177">
        <f>(Ingresos!C103)/1000</f>
        <v>0</v>
      </c>
      <c r="E115" s="178">
        <f>(Ingresos!D103)/1000</f>
        <v>0</v>
      </c>
      <c r="F115" s="177"/>
      <c r="G115" s="177">
        <f>(Ingresos!E103)/1000</f>
        <v>0</v>
      </c>
      <c r="H115" s="177"/>
      <c r="I115" s="193">
        <f>(Ingresos!F103)/1000</f>
        <v>0</v>
      </c>
      <c r="J115" s="194"/>
      <c r="M115" s="146"/>
    </row>
    <row r="116" spans="1:13" s="195" customFormat="1" ht="15" x14ac:dyDescent="0.2">
      <c r="A116" s="174" t="str">
        <f>Ingresos!A104</f>
        <v>SSS.08.99.999.000.000</v>
      </c>
      <c r="B116" s="175"/>
      <c r="C116" s="176" t="str">
        <f>Ingresos!B104</f>
        <v>Otros</v>
      </c>
      <c r="D116" s="177">
        <f>(Ingresos!C104)/1000</f>
        <v>120000</v>
      </c>
      <c r="E116" s="178">
        <f>(Ingresos!D104)/1000</f>
        <v>120000</v>
      </c>
      <c r="F116" s="177">
        <v>108000</v>
      </c>
      <c r="G116" s="177">
        <f>(Ingresos!E104)/1000</f>
        <v>14002.036</v>
      </c>
      <c r="H116" s="177">
        <f>F116-G116</f>
        <v>93997.964000000007</v>
      </c>
      <c r="I116" s="193">
        <f>(Ingresos!F104)/1000</f>
        <v>105997.96400000001</v>
      </c>
      <c r="J116" s="194"/>
      <c r="M116" s="146"/>
    </row>
    <row r="117" spans="1:13" s="181" customFormat="1" ht="15" x14ac:dyDescent="0.2">
      <c r="A117" s="174" t="str">
        <f>Ingresos!A105</f>
        <v>SSS.10.00.000.000.000</v>
      </c>
      <c r="B117" s="175"/>
      <c r="C117" s="176" t="str">
        <f>Ingresos!B105</f>
        <v>CxC  VENTA DE ACTIVOS NO FINANCIEROS</v>
      </c>
      <c r="D117" s="177">
        <f>(Ingresos!C105)/1000</f>
        <v>0</v>
      </c>
      <c r="E117" s="178">
        <f>(Ingresos!D105)/1000</f>
        <v>0</v>
      </c>
      <c r="F117" s="177"/>
      <c r="G117" s="177">
        <f>(Ingresos!E105)/1000</f>
        <v>0</v>
      </c>
      <c r="H117" s="177"/>
      <c r="I117" s="179">
        <f>(Ingresos!F105)/1000</f>
        <v>0</v>
      </c>
      <c r="J117" s="180"/>
      <c r="M117" s="146"/>
    </row>
    <row r="118" spans="1:13" s="204" customFormat="1" ht="15" x14ac:dyDescent="0.2">
      <c r="A118" s="174" t="str">
        <f>Ingresos!A106</f>
        <v>SSS.10.01.000.000.000</v>
      </c>
      <c r="B118" s="175"/>
      <c r="C118" s="176" t="str">
        <f>Ingresos!B106</f>
        <v>TERRENOS</v>
      </c>
      <c r="D118" s="177">
        <f>(Ingresos!C106)/1000</f>
        <v>0</v>
      </c>
      <c r="E118" s="178">
        <f>(Ingresos!D106)/1000</f>
        <v>0</v>
      </c>
      <c r="F118" s="177"/>
      <c r="G118" s="177">
        <f>(Ingresos!E106)/1000</f>
        <v>0</v>
      </c>
      <c r="H118" s="177"/>
      <c r="I118" s="202">
        <f>(Ingresos!F106)/1000</f>
        <v>0</v>
      </c>
      <c r="J118" s="203"/>
      <c r="M118" s="146"/>
    </row>
    <row r="119" spans="1:13" s="204" customFormat="1" ht="15" x14ac:dyDescent="0.2">
      <c r="A119" s="174" t="str">
        <f>Ingresos!A107</f>
        <v>SSS.10.02.000.000.000</v>
      </c>
      <c r="B119" s="175"/>
      <c r="C119" s="176" t="str">
        <f>Ingresos!B107</f>
        <v>EDIFICIOS</v>
      </c>
      <c r="D119" s="177">
        <f>(Ingresos!C107)/1000</f>
        <v>0</v>
      </c>
      <c r="E119" s="178">
        <f>(Ingresos!D107)/1000</f>
        <v>0</v>
      </c>
      <c r="F119" s="177"/>
      <c r="G119" s="177">
        <f>(Ingresos!E107)/1000</f>
        <v>0</v>
      </c>
      <c r="H119" s="177"/>
      <c r="I119" s="202">
        <f>(Ingresos!F107)/1000</f>
        <v>0</v>
      </c>
      <c r="J119" s="203"/>
      <c r="M119" s="146"/>
    </row>
    <row r="120" spans="1:13" s="204" customFormat="1" ht="15" x14ac:dyDescent="0.2">
      <c r="A120" s="174" t="str">
        <f>Ingresos!A108</f>
        <v>SSS.10.03.000.000.000</v>
      </c>
      <c r="B120" s="175"/>
      <c r="C120" s="176" t="str">
        <f>Ingresos!B108</f>
        <v>VEHICULOS</v>
      </c>
      <c r="D120" s="177">
        <f>(Ingresos!C108)/1000</f>
        <v>0</v>
      </c>
      <c r="E120" s="178">
        <f>(Ingresos!D108)/1000</f>
        <v>0</v>
      </c>
      <c r="F120" s="177"/>
      <c r="G120" s="177">
        <f>(Ingresos!E108)/1000</f>
        <v>0</v>
      </c>
      <c r="H120" s="177"/>
      <c r="I120" s="202">
        <f>(Ingresos!F108)/1000</f>
        <v>0</v>
      </c>
      <c r="J120" s="203"/>
      <c r="M120" s="146"/>
    </row>
    <row r="121" spans="1:13" s="204" customFormat="1" ht="15" x14ac:dyDescent="0.2">
      <c r="A121" s="174" t="str">
        <f>Ingresos!A109</f>
        <v>SSS.10.04.000.000.000</v>
      </c>
      <c r="B121" s="175"/>
      <c r="C121" s="176" t="str">
        <f>Ingresos!B109</f>
        <v>MOBILIARIO Y OTROS</v>
      </c>
      <c r="D121" s="177">
        <f>(Ingresos!C109)/1000</f>
        <v>0</v>
      </c>
      <c r="E121" s="178">
        <f>(Ingresos!D109)/1000</f>
        <v>0</v>
      </c>
      <c r="F121" s="177"/>
      <c r="G121" s="177">
        <f>(Ingresos!E109)/1000</f>
        <v>0</v>
      </c>
      <c r="H121" s="177"/>
      <c r="I121" s="202">
        <f>(Ingresos!F109)/1000</f>
        <v>0</v>
      </c>
      <c r="J121" s="203"/>
      <c r="M121" s="146"/>
    </row>
    <row r="122" spans="1:13" s="204" customFormat="1" ht="15" x14ac:dyDescent="0.2">
      <c r="A122" s="174" t="str">
        <f>Ingresos!A110</f>
        <v>SSS.10.05.000.000.000</v>
      </c>
      <c r="B122" s="175"/>
      <c r="C122" s="176" t="str">
        <f>Ingresos!B110</f>
        <v>MAQUINAS Y EQUIPOS</v>
      </c>
      <c r="D122" s="177">
        <f>(Ingresos!C110)/1000</f>
        <v>0</v>
      </c>
      <c r="E122" s="178">
        <f>(Ingresos!D110)/1000</f>
        <v>0</v>
      </c>
      <c r="F122" s="177"/>
      <c r="G122" s="177">
        <f>(Ingresos!E110)/1000</f>
        <v>0</v>
      </c>
      <c r="H122" s="177"/>
      <c r="I122" s="202">
        <f>(Ingresos!F110)/1000</f>
        <v>0</v>
      </c>
      <c r="J122" s="203"/>
      <c r="M122" s="146"/>
    </row>
    <row r="123" spans="1:13" s="204" customFormat="1" ht="15" x14ac:dyDescent="0.2">
      <c r="A123" s="174" t="str">
        <f>Ingresos!A111</f>
        <v>SSS.10.06.000.000.000</v>
      </c>
      <c r="B123" s="175"/>
      <c r="C123" s="176" t="str">
        <f>Ingresos!B111</f>
        <v>EQUIPOS INFORMATICOS</v>
      </c>
      <c r="D123" s="177">
        <f>(Ingresos!C111)/1000</f>
        <v>0</v>
      </c>
      <c r="E123" s="178">
        <f>(Ingresos!D111)/1000</f>
        <v>0</v>
      </c>
      <c r="F123" s="177"/>
      <c r="G123" s="177">
        <f>(Ingresos!E111)/1000</f>
        <v>0</v>
      </c>
      <c r="H123" s="177"/>
      <c r="I123" s="202">
        <f>(Ingresos!F111)/1000</f>
        <v>0</v>
      </c>
      <c r="J123" s="203"/>
      <c r="M123" s="146"/>
    </row>
    <row r="124" spans="1:13" s="204" customFormat="1" ht="15" x14ac:dyDescent="0.2">
      <c r="A124" s="174" t="str">
        <f>Ingresos!A112</f>
        <v>SSS.10.07.000.000.000</v>
      </c>
      <c r="B124" s="175"/>
      <c r="C124" s="176" t="str">
        <f>Ingresos!B112</f>
        <v>PROGRAMAS INFORMATICOS</v>
      </c>
      <c r="D124" s="177">
        <f>(Ingresos!C112)/1000</f>
        <v>0</v>
      </c>
      <c r="E124" s="178">
        <f>(Ingresos!D112)/1000</f>
        <v>0</v>
      </c>
      <c r="F124" s="177"/>
      <c r="G124" s="177">
        <f>(Ingresos!E112)/1000</f>
        <v>0</v>
      </c>
      <c r="H124" s="177"/>
      <c r="I124" s="202">
        <f>(Ingresos!F112)/1000</f>
        <v>0</v>
      </c>
      <c r="J124" s="203"/>
      <c r="M124" s="146"/>
    </row>
    <row r="125" spans="1:13" s="204" customFormat="1" ht="15" x14ac:dyDescent="0.2">
      <c r="A125" s="174" t="str">
        <f>Ingresos!A113</f>
        <v>SSS.10.99.000.000.000</v>
      </c>
      <c r="B125" s="175"/>
      <c r="C125" s="176" t="str">
        <f>Ingresos!B113</f>
        <v>OTROS ACTIVOS NO FINANCIEROS</v>
      </c>
      <c r="D125" s="177">
        <f>(Ingresos!C113)/1000</f>
        <v>0</v>
      </c>
      <c r="E125" s="178">
        <f>(Ingresos!D113)/1000</f>
        <v>0</v>
      </c>
      <c r="F125" s="177"/>
      <c r="G125" s="177">
        <f>(Ingresos!E113)/1000</f>
        <v>0</v>
      </c>
      <c r="H125" s="177"/>
      <c r="I125" s="202">
        <f>(Ingresos!F113)/1000</f>
        <v>0</v>
      </c>
      <c r="J125" s="203"/>
      <c r="M125" s="146"/>
    </row>
    <row r="126" spans="1:13" s="181" customFormat="1" ht="15" x14ac:dyDescent="0.2">
      <c r="A126" s="174" t="str">
        <f>Ingresos!A114</f>
        <v>SSS.11.00.000.000.000</v>
      </c>
      <c r="B126" s="175"/>
      <c r="C126" s="176" t="str">
        <f>Ingresos!B114</f>
        <v>CxC VENTA DE ACTIVOS FINANCIEROS</v>
      </c>
      <c r="D126" s="177">
        <f>(Ingresos!C114)/1000</f>
        <v>0</v>
      </c>
      <c r="E126" s="178">
        <f>(Ingresos!D114)/1000</f>
        <v>0</v>
      </c>
      <c r="F126" s="177"/>
      <c r="G126" s="177">
        <f>(Ingresos!E114)/1000</f>
        <v>0</v>
      </c>
      <c r="H126" s="177"/>
      <c r="I126" s="179">
        <f>(Ingresos!F114)/1000</f>
        <v>0</v>
      </c>
      <c r="J126" s="180"/>
      <c r="M126" s="146"/>
    </row>
    <row r="127" spans="1:13" s="204" customFormat="1" ht="15" x14ac:dyDescent="0.2">
      <c r="A127" s="174" t="str">
        <f>Ingresos!A115</f>
        <v>SSS.11.01.000.000.000</v>
      </c>
      <c r="B127" s="175"/>
      <c r="C127" s="176" t="str">
        <f>Ingresos!B115</f>
        <v>VENTA  O RESCATE DE TITULOS Y VALORES</v>
      </c>
      <c r="D127" s="177">
        <f>(Ingresos!C115)/1000</f>
        <v>0</v>
      </c>
      <c r="E127" s="178">
        <f>(Ingresos!D115)/1000</f>
        <v>0</v>
      </c>
      <c r="F127" s="177"/>
      <c r="G127" s="177">
        <f>(Ingresos!E115)/1000</f>
        <v>0</v>
      </c>
      <c r="H127" s="177"/>
      <c r="I127" s="202">
        <f>(Ingresos!F115)/1000</f>
        <v>0</v>
      </c>
      <c r="J127" s="203"/>
      <c r="M127" s="146"/>
    </row>
    <row r="128" spans="1:13" ht="15" x14ac:dyDescent="0.2">
      <c r="A128" s="174" t="str">
        <f>Ingresos!A116</f>
        <v>SSS.11.01.001.000.000</v>
      </c>
      <c r="B128" s="175"/>
      <c r="C128" s="176" t="str">
        <f>Ingresos!B116</f>
        <v>Depósitos a Plazo</v>
      </c>
      <c r="D128" s="177">
        <f>(Ingresos!C116)/1000</f>
        <v>0</v>
      </c>
      <c r="E128" s="178">
        <f>(Ingresos!D116)/1000</f>
        <v>0</v>
      </c>
      <c r="F128" s="177"/>
      <c r="G128" s="177">
        <f>(Ingresos!E116)/1000</f>
        <v>0</v>
      </c>
      <c r="H128" s="177"/>
      <c r="I128" s="182">
        <f>(Ingresos!F116)/1000</f>
        <v>0</v>
      </c>
      <c r="J128" s="183"/>
    </row>
    <row r="129" spans="1:13" ht="15" x14ac:dyDescent="0.2">
      <c r="A129" s="174" t="str">
        <f>Ingresos!A117</f>
        <v>SSS.11.01.003.000.000</v>
      </c>
      <c r="B129" s="175"/>
      <c r="C129" s="176" t="str">
        <f>Ingresos!B117</f>
        <v>Cuotas de Fondos Mutuos</v>
      </c>
      <c r="D129" s="177">
        <f>(Ingresos!C117)/1000</f>
        <v>0</v>
      </c>
      <c r="E129" s="178">
        <f>(Ingresos!D117)/1000</f>
        <v>0</v>
      </c>
      <c r="F129" s="177"/>
      <c r="G129" s="177">
        <f>(Ingresos!E117)/1000</f>
        <v>0</v>
      </c>
      <c r="H129" s="177"/>
      <c r="I129" s="182">
        <f>(Ingresos!F117)/1000</f>
        <v>0</v>
      </c>
      <c r="J129" s="183"/>
    </row>
    <row r="130" spans="1:13" ht="15" x14ac:dyDescent="0.2">
      <c r="A130" s="174" t="str">
        <f>Ingresos!A118</f>
        <v>SSS.11.01.999.000.000</v>
      </c>
      <c r="B130" s="175"/>
      <c r="C130" s="176" t="str">
        <f>Ingresos!B118</f>
        <v>Otros</v>
      </c>
      <c r="D130" s="177">
        <f>(Ingresos!C118)/1000</f>
        <v>0</v>
      </c>
      <c r="E130" s="178">
        <f>(Ingresos!D118)/1000</f>
        <v>0</v>
      </c>
      <c r="F130" s="177"/>
      <c r="G130" s="177">
        <f>(Ingresos!E118)/1000</f>
        <v>0</v>
      </c>
      <c r="H130" s="177"/>
      <c r="I130" s="182">
        <f>(Ingresos!F118)/1000</f>
        <v>0</v>
      </c>
      <c r="J130" s="183"/>
    </row>
    <row r="131" spans="1:13" s="204" customFormat="1" ht="28.5" x14ac:dyDescent="0.2">
      <c r="A131" s="174" t="str">
        <f>Ingresos!A119</f>
        <v>SSS.11.02.000.000.000</v>
      </c>
      <c r="B131" s="175"/>
      <c r="C131" s="176" t="str">
        <f>Ingresos!B119</f>
        <v>VENTA DE ACCIONES Y PARTICIPACIONES DE CAPITAL</v>
      </c>
      <c r="D131" s="177">
        <f>(Ingresos!C119)/1000</f>
        <v>0</v>
      </c>
      <c r="E131" s="178">
        <f>(Ingresos!D119)/1000</f>
        <v>0</v>
      </c>
      <c r="F131" s="177"/>
      <c r="G131" s="177">
        <f>(Ingresos!E119)/1000</f>
        <v>0</v>
      </c>
      <c r="H131" s="177"/>
      <c r="I131" s="202">
        <f>(Ingresos!F119)/1000</f>
        <v>0</v>
      </c>
      <c r="J131" s="203"/>
      <c r="M131" s="146"/>
    </row>
    <row r="132" spans="1:13" ht="15" x14ac:dyDescent="0.2">
      <c r="A132" s="174" t="str">
        <f>Ingresos!A120</f>
        <v>SSS.11.99.000.000.000</v>
      </c>
      <c r="B132" s="175"/>
      <c r="C132" s="176" t="str">
        <f>Ingresos!B120</f>
        <v>OTROS ACTIVOS FINANCIEROS</v>
      </c>
      <c r="D132" s="177">
        <f>(Ingresos!C120)/1000</f>
        <v>0</v>
      </c>
      <c r="E132" s="178">
        <f>(Ingresos!D120)/1000</f>
        <v>0</v>
      </c>
      <c r="F132" s="177"/>
      <c r="G132" s="177">
        <f>(Ingresos!E120)/1000</f>
        <v>0</v>
      </c>
      <c r="H132" s="177"/>
      <c r="I132" s="182">
        <f>(Ingresos!F120)/1000</f>
        <v>0</v>
      </c>
      <c r="J132" s="183"/>
    </row>
    <row r="133" spans="1:13" s="181" customFormat="1" ht="15" x14ac:dyDescent="0.2">
      <c r="A133" s="174" t="str">
        <f>Ingresos!A121</f>
        <v>SSS.12.00.000.000.000</v>
      </c>
      <c r="B133" s="175"/>
      <c r="C133" s="176" t="str">
        <f>Ingresos!B121</f>
        <v>CxC RECUPERACION DE PRESTAMOS</v>
      </c>
      <c r="D133" s="177">
        <f>(Ingresos!C121)/1000</f>
        <v>0</v>
      </c>
      <c r="E133" s="178">
        <f>(Ingresos!D121)/1000</f>
        <v>0</v>
      </c>
      <c r="F133" s="177"/>
      <c r="G133" s="177">
        <f>(Ingresos!E121)/1000</f>
        <v>0</v>
      </c>
      <c r="H133" s="177"/>
      <c r="I133" s="179">
        <f>(Ingresos!F121)/1000</f>
        <v>0</v>
      </c>
      <c r="J133" s="180"/>
      <c r="M133" s="146"/>
    </row>
    <row r="134" spans="1:13" s="204" customFormat="1" ht="15" x14ac:dyDescent="0.2">
      <c r="A134" s="174" t="str">
        <f>Ingresos!A122</f>
        <v>SSS.12.06.000.000.000</v>
      </c>
      <c r="B134" s="175"/>
      <c r="C134" s="176" t="str">
        <f>Ingresos!B122</f>
        <v>POR ANTICIPOS A CONTRATISTAS</v>
      </c>
      <c r="D134" s="177">
        <f>(Ingresos!C122)/1000</f>
        <v>0</v>
      </c>
      <c r="E134" s="178">
        <f>(Ingresos!D122)/1000</f>
        <v>0</v>
      </c>
      <c r="F134" s="177"/>
      <c r="G134" s="177">
        <f>(Ingresos!E122)/1000</f>
        <v>0</v>
      </c>
      <c r="H134" s="177"/>
      <c r="I134" s="202">
        <f>(Ingresos!F122)/1000</f>
        <v>0</v>
      </c>
      <c r="J134" s="203"/>
      <c r="M134" s="146"/>
    </row>
    <row r="135" spans="1:13" s="204" customFormat="1" ht="15" x14ac:dyDescent="0.2">
      <c r="A135" s="174" t="str">
        <f>Ingresos!A123</f>
        <v>SSS.12.09.000.000.000</v>
      </c>
      <c r="B135" s="175"/>
      <c r="C135" s="176" t="str">
        <f>Ingresos!B123</f>
        <v>POR VENTAS A PLAZO</v>
      </c>
      <c r="D135" s="177">
        <f>(Ingresos!C123)/1000</f>
        <v>0</v>
      </c>
      <c r="E135" s="178">
        <f>(Ingresos!D123)/1000</f>
        <v>0</v>
      </c>
      <c r="F135" s="177"/>
      <c r="G135" s="177">
        <f>(Ingresos!E123)/1000</f>
        <v>0</v>
      </c>
      <c r="H135" s="177"/>
      <c r="I135" s="202">
        <f>(Ingresos!F123)/1000</f>
        <v>0</v>
      </c>
      <c r="J135" s="203"/>
      <c r="M135" s="146"/>
    </row>
    <row r="136" spans="1:13" s="204" customFormat="1" ht="15" x14ac:dyDescent="0.2">
      <c r="A136" s="174" t="str">
        <f>Ingresos!A124</f>
        <v>SSS.12.10.000.000.000</v>
      </c>
      <c r="B136" s="175"/>
      <c r="C136" s="176" t="str">
        <f>Ingresos!B124</f>
        <v>INGRESOS POR PERCIBIR</v>
      </c>
      <c r="D136" s="177">
        <f>(Ingresos!C124)/1000</f>
        <v>0</v>
      </c>
      <c r="E136" s="178">
        <f>(Ingresos!D124)/1000</f>
        <v>0</v>
      </c>
      <c r="F136" s="177"/>
      <c r="G136" s="177">
        <f>(Ingresos!E124)/1000</f>
        <v>0</v>
      </c>
      <c r="H136" s="177"/>
      <c r="I136" s="202">
        <f>(Ingresos!F124)/1000</f>
        <v>0</v>
      </c>
      <c r="J136" s="203"/>
      <c r="M136" s="146"/>
    </row>
    <row r="137" spans="1:13" s="181" customFormat="1" ht="15" x14ac:dyDescent="0.2">
      <c r="A137" s="174" t="str">
        <f>Ingresos!A125</f>
        <v>SSS.13.00.000.000.000</v>
      </c>
      <c r="B137" s="175"/>
      <c r="C137" s="176" t="str">
        <f>Ingresos!B125</f>
        <v>CxC TRANSFERENCIAS PARA GASTOS DE CAPITAL</v>
      </c>
      <c r="D137" s="177">
        <f>(Ingresos!C125)/1000</f>
        <v>0</v>
      </c>
      <c r="E137" s="178">
        <f>(Ingresos!D125)/1000</f>
        <v>0</v>
      </c>
      <c r="F137" s="177"/>
      <c r="G137" s="177">
        <f>(Ingresos!E125)/1000</f>
        <v>0</v>
      </c>
      <c r="H137" s="177"/>
      <c r="I137" s="179">
        <f>(Ingresos!F125)/1000</f>
        <v>0</v>
      </c>
      <c r="J137" s="180"/>
      <c r="M137" s="146"/>
    </row>
    <row r="138" spans="1:13" s="204" customFormat="1" ht="15" x14ac:dyDescent="0.2">
      <c r="A138" s="174" t="str">
        <f>Ingresos!A126</f>
        <v>SSS.13.01.000.000.000</v>
      </c>
      <c r="B138" s="175"/>
      <c r="C138" s="176" t="str">
        <f>Ingresos!B126</f>
        <v>DEL SECTOR PRIVADO</v>
      </c>
      <c r="D138" s="177">
        <f>(Ingresos!C126)/1000</f>
        <v>0</v>
      </c>
      <c r="E138" s="178">
        <f>(Ingresos!D126)/1000</f>
        <v>0</v>
      </c>
      <c r="F138" s="177"/>
      <c r="G138" s="177">
        <f>(Ingresos!E126)/1000</f>
        <v>0</v>
      </c>
      <c r="H138" s="177"/>
      <c r="I138" s="202">
        <f>(Ingresos!F126)/1000</f>
        <v>0</v>
      </c>
      <c r="J138" s="203"/>
      <c r="M138" s="146"/>
    </row>
    <row r="139" spans="1:13" ht="15" x14ac:dyDescent="0.2">
      <c r="A139" s="174" t="str">
        <f>Ingresos!A127</f>
        <v>SSS.13.01.001.000.000</v>
      </c>
      <c r="B139" s="175"/>
      <c r="C139" s="176" t="str">
        <f>Ingresos!B127</f>
        <v>De la Comunidad - Programa Pavimentos Participativos</v>
      </c>
      <c r="D139" s="177">
        <f>(Ingresos!C127)/1000</f>
        <v>0</v>
      </c>
      <c r="E139" s="178">
        <f>(Ingresos!D127)/1000</f>
        <v>0</v>
      </c>
      <c r="F139" s="177"/>
      <c r="G139" s="177">
        <f>(Ingresos!E127)/1000</f>
        <v>0</v>
      </c>
      <c r="H139" s="177"/>
      <c r="I139" s="182">
        <f>(Ingresos!F127)/1000</f>
        <v>0</v>
      </c>
      <c r="J139" s="183"/>
    </row>
    <row r="140" spans="1:13" ht="15" x14ac:dyDescent="0.2">
      <c r="A140" s="174" t="str">
        <f>Ingresos!A128</f>
        <v>SSS.13.01.999.000.000</v>
      </c>
      <c r="B140" s="175"/>
      <c r="C140" s="176" t="str">
        <f>Ingresos!B128</f>
        <v>Otras</v>
      </c>
      <c r="D140" s="177">
        <f>(Ingresos!C128)/1000</f>
        <v>0</v>
      </c>
      <c r="E140" s="178">
        <f>(Ingresos!D128)/1000</f>
        <v>0</v>
      </c>
      <c r="F140" s="177"/>
      <c r="G140" s="177">
        <f>(Ingresos!E128)/1000</f>
        <v>0</v>
      </c>
      <c r="H140" s="177"/>
      <c r="I140" s="182">
        <f>(Ingresos!F128)/1000</f>
        <v>0</v>
      </c>
      <c r="J140" s="183"/>
    </row>
    <row r="141" spans="1:13" s="204" customFormat="1" ht="15" x14ac:dyDescent="0.2">
      <c r="A141" s="174" t="str">
        <f>Ingresos!A129</f>
        <v>SSS.13.03.000.000.000</v>
      </c>
      <c r="B141" s="175"/>
      <c r="C141" s="176" t="str">
        <f>Ingresos!B129</f>
        <v>DE OTRAS ENTIDADES PUBLICAS</v>
      </c>
      <c r="D141" s="177">
        <f>(Ingresos!C129)/1000</f>
        <v>0</v>
      </c>
      <c r="E141" s="178">
        <f>(Ingresos!D129)/1000</f>
        <v>0</v>
      </c>
      <c r="F141" s="177"/>
      <c r="G141" s="177">
        <f>(Ingresos!E129)/1000</f>
        <v>0</v>
      </c>
      <c r="H141" s="177"/>
      <c r="I141" s="202">
        <f>(Ingresos!F129)/1000</f>
        <v>0</v>
      </c>
      <c r="J141" s="203"/>
      <c r="M141" s="146"/>
    </row>
    <row r="142" spans="1:13" s="195" customFormat="1" ht="28.5" x14ac:dyDescent="0.2">
      <c r="A142" s="174" t="str">
        <f>Ingresos!A130</f>
        <v>SSS.13.03.002.000.000</v>
      </c>
      <c r="B142" s="175"/>
      <c r="C142" s="176" t="str">
        <f>Ingresos!B130</f>
        <v>De la Subsecretaría de Desarrollo Regional y Administrativo</v>
      </c>
      <c r="D142" s="177">
        <f>(Ingresos!C130)/1000</f>
        <v>0</v>
      </c>
      <c r="E142" s="178">
        <f>(Ingresos!D130)/1000</f>
        <v>0</v>
      </c>
      <c r="F142" s="177"/>
      <c r="G142" s="177">
        <f>(Ingresos!E130)/1000</f>
        <v>0</v>
      </c>
      <c r="H142" s="177"/>
      <c r="I142" s="193">
        <f>(Ingresos!F130)/1000</f>
        <v>0</v>
      </c>
      <c r="J142" s="194"/>
      <c r="M142" s="146"/>
    </row>
    <row r="143" spans="1:13" ht="28.5" x14ac:dyDescent="0.2">
      <c r="A143" s="174" t="str">
        <f>Ingresos!A131</f>
        <v>SSS.13.03.002.001.000</v>
      </c>
      <c r="B143" s="175"/>
      <c r="C143" s="176" t="str">
        <f>Ingresos!B131</f>
        <v>Programa Mejoramiento Urbano y Equipamiento Comunal (PMU)</v>
      </c>
      <c r="D143" s="177">
        <f>(Ingresos!C131)/1000</f>
        <v>0</v>
      </c>
      <c r="E143" s="178">
        <f>(Ingresos!D131)/1000</f>
        <v>0</v>
      </c>
      <c r="F143" s="177"/>
      <c r="G143" s="177">
        <f>(Ingresos!E131)/1000</f>
        <v>0</v>
      </c>
      <c r="H143" s="177"/>
      <c r="I143" s="182">
        <f>(Ingresos!F131)/1000</f>
        <v>0</v>
      </c>
      <c r="J143" s="183"/>
    </row>
    <row r="144" spans="1:13" ht="15" x14ac:dyDescent="0.2">
      <c r="A144" s="174" t="str">
        <f>Ingresos!A132</f>
        <v>SSS.13.03.002.002.000</v>
      </c>
      <c r="B144" s="175"/>
      <c r="C144" s="176" t="str">
        <f>Ingresos!B132</f>
        <v>Programa Mejoramiento de Barrios (PMB)</v>
      </c>
      <c r="D144" s="177">
        <f>(Ingresos!C132)/1000</f>
        <v>0</v>
      </c>
      <c r="E144" s="178">
        <f>(Ingresos!D132)/1000</f>
        <v>0</v>
      </c>
      <c r="F144" s="177"/>
      <c r="G144" s="177">
        <f>(Ingresos!E132)/1000</f>
        <v>0</v>
      </c>
      <c r="H144" s="177"/>
      <c r="I144" s="182">
        <f>(Ingresos!F132)/1000</f>
        <v>0</v>
      </c>
      <c r="J144" s="183"/>
    </row>
    <row r="145" spans="1:13" ht="28.5" x14ac:dyDescent="0.2">
      <c r="A145" s="174" t="str">
        <f>Ingresos!A133</f>
        <v>SSS.13.03.002.999.000</v>
      </c>
      <c r="B145" s="175"/>
      <c r="C145" s="176" t="str">
        <f>Ingresos!B133</f>
        <v>Otras Transferencias para Gastos de Capital de la SUBDERE</v>
      </c>
      <c r="D145" s="177">
        <f>(Ingresos!C133)/1000</f>
        <v>0</v>
      </c>
      <c r="E145" s="178">
        <f>(Ingresos!D133)/1000</f>
        <v>0</v>
      </c>
      <c r="F145" s="177"/>
      <c r="G145" s="177">
        <f>(Ingresos!E133)/1000</f>
        <v>0</v>
      </c>
      <c r="H145" s="177"/>
      <c r="I145" s="182">
        <f>(Ingresos!F133)/1000</f>
        <v>0</v>
      </c>
      <c r="J145" s="183"/>
    </row>
    <row r="146" spans="1:13" s="195" customFormat="1" ht="15" x14ac:dyDescent="0.2">
      <c r="A146" s="174" t="str">
        <f>Ingresos!A134</f>
        <v>SSS.13.03.004.000.000</v>
      </c>
      <c r="B146" s="175"/>
      <c r="C146" s="176" t="str">
        <f>Ingresos!B134</f>
        <v>De la Subsecretaría de Educación</v>
      </c>
      <c r="D146" s="177">
        <f>(Ingresos!C134)/1000</f>
        <v>0</v>
      </c>
      <c r="E146" s="178">
        <f>(Ingresos!D134)/1000</f>
        <v>0</v>
      </c>
      <c r="F146" s="177"/>
      <c r="G146" s="177">
        <f>(Ingresos!E134)/1000</f>
        <v>0</v>
      </c>
      <c r="H146" s="177"/>
      <c r="I146" s="193">
        <f>(Ingresos!F134)/1000</f>
        <v>0</v>
      </c>
      <c r="J146" s="194"/>
      <c r="M146" s="146"/>
    </row>
    <row r="147" spans="1:13" ht="15" x14ac:dyDescent="0.2">
      <c r="A147" s="174" t="str">
        <f>Ingresos!A135</f>
        <v>SSS.13.03.004.002.000</v>
      </c>
      <c r="B147" s="175"/>
      <c r="C147" s="176" t="str">
        <f>Ingresos!B135</f>
        <v>Otros Aportes</v>
      </c>
      <c r="D147" s="177">
        <f>(Ingresos!C135)/1000</f>
        <v>0</v>
      </c>
      <c r="E147" s="178">
        <f>(Ingresos!D135)/1000</f>
        <v>0</v>
      </c>
      <c r="F147" s="177"/>
      <c r="G147" s="177">
        <f>(Ingresos!E135)/1000</f>
        <v>0</v>
      </c>
      <c r="H147" s="177"/>
      <c r="I147" s="182">
        <f>(Ingresos!F135)/1000</f>
        <v>0</v>
      </c>
      <c r="J147" s="183"/>
    </row>
    <row r="148" spans="1:13" s="195" customFormat="1" ht="15" x14ac:dyDescent="0.2">
      <c r="A148" s="174" t="str">
        <f>Ingresos!A136</f>
        <v>SSS.13.03.005.000.000</v>
      </c>
      <c r="B148" s="175"/>
      <c r="C148" s="176" t="str">
        <f>Ingresos!B136</f>
        <v>Del Tesoro Público</v>
      </c>
      <c r="D148" s="177">
        <f>(Ingresos!C136)/1000</f>
        <v>0</v>
      </c>
      <c r="E148" s="178">
        <f>(Ingresos!D136)/1000</f>
        <v>0</v>
      </c>
      <c r="F148" s="177"/>
      <c r="G148" s="177">
        <f>(Ingresos!E136)/1000</f>
        <v>0</v>
      </c>
      <c r="H148" s="177"/>
      <c r="I148" s="193">
        <f>(Ingresos!F136)/1000</f>
        <v>0</v>
      </c>
      <c r="J148" s="194"/>
      <c r="M148" s="146"/>
    </row>
    <row r="149" spans="1:13" ht="15" x14ac:dyDescent="0.2">
      <c r="A149" s="174" t="str">
        <f>Ingresos!A137</f>
        <v>SSS.13.03.005.001.000</v>
      </c>
      <c r="B149" s="175"/>
      <c r="C149" s="176" t="str">
        <f>Ingresos!B137</f>
        <v>Patentes Mineras Ley Nº 19.143</v>
      </c>
      <c r="D149" s="177">
        <f>(Ingresos!C137)/1000</f>
        <v>0</v>
      </c>
      <c r="E149" s="178">
        <f>(Ingresos!D137)/1000</f>
        <v>0</v>
      </c>
      <c r="F149" s="177"/>
      <c r="G149" s="177">
        <f>(Ingresos!E137)/1000</f>
        <v>0</v>
      </c>
      <c r="H149" s="177"/>
      <c r="I149" s="182">
        <f>(Ingresos!F137)/1000</f>
        <v>0</v>
      </c>
      <c r="J149" s="183"/>
    </row>
    <row r="150" spans="1:13" ht="15" x14ac:dyDescent="0.2">
      <c r="A150" s="174" t="str">
        <f>Ingresos!A138</f>
        <v>SSS.13.03.005.002.000</v>
      </c>
      <c r="B150" s="175"/>
      <c r="C150" s="176" t="str">
        <f>Ingresos!B138</f>
        <v>Casinos de Juegos Ley Nº 19.995</v>
      </c>
      <c r="D150" s="177">
        <f>(Ingresos!C138)/1000</f>
        <v>0</v>
      </c>
      <c r="E150" s="178">
        <f>(Ingresos!D138)/1000</f>
        <v>0</v>
      </c>
      <c r="F150" s="177"/>
      <c r="G150" s="177">
        <f>(Ingresos!E138)/1000</f>
        <v>0</v>
      </c>
      <c r="H150" s="177"/>
      <c r="I150" s="182">
        <f>(Ingresos!F138)/1000</f>
        <v>0</v>
      </c>
      <c r="J150" s="183"/>
    </row>
    <row r="151" spans="1:13" ht="15" x14ac:dyDescent="0.2">
      <c r="A151" s="174" t="str">
        <f>Ingresos!A139</f>
        <v>SSS.13.03.005.003.000</v>
      </c>
      <c r="B151" s="175"/>
      <c r="C151" s="176" t="str">
        <f>Ingresos!B139</f>
        <v>Patentes Geotermicas Ley N 19.657</v>
      </c>
      <c r="D151" s="177">
        <f>(Ingresos!C139)/1000</f>
        <v>0</v>
      </c>
      <c r="E151" s="178">
        <f>(Ingresos!D139)/1000</f>
        <v>0</v>
      </c>
      <c r="F151" s="177"/>
      <c r="G151" s="177">
        <f>(Ingresos!E139)/1000</f>
        <v>0</v>
      </c>
      <c r="H151" s="177"/>
      <c r="I151" s="182">
        <f>(Ingresos!F139)/1000</f>
        <v>0</v>
      </c>
      <c r="J151" s="183"/>
    </row>
    <row r="152" spans="1:13" ht="28.5" x14ac:dyDescent="0.2">
      <c r="A152" s="174" t="str">
        <f>Ingresos!A140</f>
        <v>SSS.13.03.005.999.000</v>
      </c>
      <c r="B152" s="175"/>
      <c r="C152" s="176" t="str">
        <f>Ingresos!B140</f>
        <v>Otras Transferencias para Gastos de Capital del Tesoro Público</v>
      </c>
      <c r="D152" s="177">
        <f>(Ingresos!C140)/1000</f>
        <v>0</v>
      </c>
      <c r="E152" s="178">
        <f>(Ingresos!D140)/1000</f>
        <v>0</v>
      </c>
      <c r="F152" s="177"/>
      <c r="G152" s="177">
        <f>(Ingresos!E140)/1000</f>
        <v>0</v>
      </c>
      <c r="H152" s="177"/>
      <c r="I152" s="182">
        <f>(Ingresos!F140)/1000</f>
        <v>0</v>
      </c>
      <c r="J152" s="183"/>
    </row>
    <row r="153" spans="1:13" s="195" customFormat="1" ht="15" x14ac:dyDescent="0.2">
      <c r="A153" s="174" t="str">
        <f>Ingresos!A141</f>
        <v>SSS.13.03.006.000.000</v>
      </c>
      <c r="B153" s="175"/>
      <c r="C153" s="176" t="str">
        <f>Ingresos!B141</f>
        <v>De la Junta Nacional de Jardínes Infantiles</v>
      </c>
      <c r="D153" s="177">
        <f>(Ingresos!C141)/1000</f>
        <v>0</v>
      </c>
      <c r="E153" s="178">
        <f>(Ingresos!D141)/1000</f>
        <v>0</v>
      </c>
      <c r="F153" s="177"/>
      <c r="G153" s="177">
        <f>(Ingresos!E141)/1000</f>
        <v>0</v>
      </c>
      <c r="H153" s="177"/>
      <c r="I153" s="193">
        <f>(Ingresos!F141)/1000</f>
        <v>0</v>
      </c>
      <c r="J153" s="194"/>
      <c r="M153" s="146"/>
    </row>
    <row r="154" spans="1:13" ht="28.5" x14ac:dyDescent="0.2">
      <c r="A154" s="174" t="str">
        <f>Ingresos!A142</f>
        <v>SSS.13.03.006.001.000</v>
      </c>
      <c r="B154" s="175"/>
      <c r="C154" s="176" t="str">
        <f>Ingresos!B142</f>
        <v>Convenio para Construccion, Adecuacion y Habilitacion de Espacios Deportivos</v>
      </c>
      <c r="D154" s="177">
        <f>(Ingresos!C142)/1000</f>
        <v>0</v>
      </c>
      <c r="E154" s="178">
        <f>(Ingresos!D142)/1000</f>
        <v>0</v>
      </c>
      <c r="F154" s="177"/>
      <c r="G154" s="177">
        <f>(Ingresos!E142)/1000</f>
        <v>0</v>
      </c>
      <c r="H154" s="177"/>
      <c r="I154" s="182">
        <f>(Ingresos!F142)/1000</f>
        <v>0</v>
      </c>
      <c r="J154" s="183"/>
    </row>
    <row r="155" spans="1:13" s="195" customFormat="1" ht="15" x14ac:dyDescent="0.2">
      <c r="A155" s="174" t="str">
        <f>Ingresos!A143</f>
        <v>SSS.13.03.007.000.000</v>
      </c>
      <c r="B155" s="175"/>
      <c r="C155" s="176" t="str">
        <f>Ingresos!B143</f>
        <v>De la Dirección de Educación Pública</v>
      </c>
      <c r="D155" s="177">
        <f>(Ingresos!C143)/1000</f>
        <v>0</v>
      </c>
      <c r="E155" s="178">
        <f>(Ingresos!D143)/1000</f>
        <v>0</v>
      </c>
      <c r="F155" s="177"/>
      <c r="G155" s="177">
        <f>(Ingresos!E143)/1000</f>
        <v>0</v>
      </c>
      <c r="H155" s="177"/>
      <c r="I155" s="193">
        <f>(Ingresos!F143)/1000</f>
        <v>0</v>
      </c>
      <c r="J155" s="194"/>
      <c r="M155" s="146"/>
    </row>
    <row r="156" spans="1:13" ht="15" x14ac:dyDescent="0.2">
      <c r="A156" s="174" t="str">
        <f>Ingresos!A144</f>
        <v>SSS.13.03.007.001.000</v>
      </c>
      <c r="B156" s="175"/>
      <c r="C156" s="176" t="str">
        <f>Ingresos!B144</f>
        <v>Mejoramiento de Infraestructura Escolar Pública</v>
      </c>
      <c r="D156" s="177">
        <f>(Ingresos!C144)/1000</f>
        <v>0</v>
      </c>
      <c r="E156" s="178">
        <f>(Ingresos!D144)/1000</f>
        <v>0</v>
      </c>
      <c r="F156" s="177"/>
      <c r="G156" s="177">
        <f>(Ingresos!E144)/1000</f>
        <v>0</v>
      </c>
      <c r="H156" s="177"/>
      <c r="I156" s="182">
        <f>(Ingresos!F144)/1000</f>
        <v>0</v>
      </c>
      <c r="J156" s="183"/>
    </row>
    <row r="157" spans="1:13" ht="15" x14ac:dyDescent="0.2">
      <c r="A157" s="174" t="str">
        <f>Ingresos!A145</f>
        <v>SSS.13.03.007.999.000</v>
      </c>
      <c r="B157" s="175"/>
      <c r="C157" s="176" t="str">
        <f>Ingresos!B145</f>
        <v>Otros</v>
      </c>
      <c r="D157" s="177">
        <f>(Ingresos!C145)/1000</f>
        <v>0</v>
      </c>
      <c r="E157" s="178">
        <f>(Ingresos!D145)/1000</f>
        <v>0</v>
      </c>
      <c r="F157" s="177"/>
      <c r="G157" s="177">
        <f>(Ingresos!E145)/1000</f>
        <v>0</v>
      </c>
      <c r="H157" s="177"/>
      <c r="I157" s="182">
        <f>(Ingresos!F145)/1000</f>
        <v>0</v>
      </c>
      <c r="J157" s="183"/>
    </row>
    <row r="158" spans="1:13" s="195" customFormat="1" ht="15" x14ac:dyDescent="0.2">
      <c r="A158" s="174" t="str">
        <f>Ingresos!A146</f>
        <v>SSS.13.03.099.000.000</v>
      </c>
      <c r="B158" s="175"/>
      <c r="C158" s="176" t="str">
        <f>Ingresos!B146</f>
        <v>De Otras Entidades Públicas</v>
      </c>
      <c r="D158" s="177">
        <f>(Ingresos!C146)/1000</f>
        <v>0</v>
      </c>
      <c r="E158" s="178">
        <f>(Ingresos!D146)/1000</f>
        <v>0</v>
      </c>
      <c r="F158" s="177"/>
      <c r="G158" s="177">
        <f>(Ingresos!E146)/1000</f>
        <v>0</v>
      </c>
      <c r="H158" s="177"/>
      <c r="I158" s="193">
        <f>(Ingresos!F146)/1000</f>
        <v>0</v>
      </c>
      <c r="J158" s="194"/>
      <c r="M158" s="146"/>
    </row>
    <row r="159" spans="1:13" s="204" customFormat="1" ht="15" x14ac:dyDescent="0.2">
      <c r="A159" s="174" t="str">
        <f>Ingresos!A147</f>
        <v>SSS.13.04.000.000.000</v>
      </c>
      <c r="B159" s="175"/>
      <c r="C159" s="176" t="str">
        <f>Ingresos!B147</f>
        <v>DE EMPRESAS PÚBLICAS NO FINANCIERAS</v>
      </c>
      <c r="D159" s="177">
        <f>(Ingresos!C147)/1000</f>
        <v>0</v>
      </c>
      <c r="E159" s="178">
        <f>(Ingresos!D147)/1000</f>
        <v>0</v>
      </c>
      <c r="F159" s="177"/>
      <c r="G159" s="177">
        <f>(Ingresos!E147)/1000</f>
        <v>0</v>
      </c>
      <c r="H159" s="177"/>
      <c r="I159" s="202">
        <f>(Ingresos!F147)/1000</f>
        <v>0</v>
      </c>
      <c r="J159" s="203"/>
      <c r="M159" s="146"/>
    </row>
    <row r="160" spans="1:13" ht="15" x14ac:dyDescent="0.2">
      <c r="A160" s="174" t="str">
        <f>Ingresos!A148</f>
        <v>SSS.13.04.001.000.000</v>
      </c>
      <c r="B160" s="175"/>
      <c r="C160" s="176" t="str">
        <f>Ingresos!B148</f>
        <v>De Zona Franca de Iquique S.A.</v>
      </c>
      <c r="D160" s="177">
        <f>(Ingresos!C148)/1000</f>
        <v>0</v>
      </c>
      <c r="E160" s="178">
        <f>(Ingresos!D148)/1000</f>
        <v>0</v>
      </c>
      <c r="F160" s="177"/>
      <c r="G160" s="177">
        <f>(Ingresos!E148)/1000</f>
        <v>0</v>
      </c>
      <c r="H160" s="177"/>
      <c r="I160" s="182">
        <f>(Ingresos!F148)/1000</f>
        <v>0</v>
      </c>
      <c r="J160" s="183"/>
    </row>
    <row r="161" spans="1:13" s="204" customFormat="1" ht="15" x14ac:dyDescent="0.2">
      <c r="A161" s="174" t="str">
        <f>Ingresos!A149</f>
        <v>SSS.13.06.000.000.000</v>
      </c>
      <c r="B161" s="175"/>
      <c r="C161" s="176" t="str">
        <f>Ingresos!B149</f>
        <v>DE GOBIERNOS EXTRANJEROS</v>
      </c>
      <c r="D161" s="177">
        <f>(Ingresos!C149)/1000</f>
        <v>0</v>
      </c>
      <c r="E161" s="178">
        <f>(Ingresos!D149)/1000</f>
        <v>0</v>
      </c>
      <c r="F161" s="177"/>
      <c r="G161" s="177">
        <f>(Ingresos!E149)/1000</f>
        <v>0</v>
      </c>
      <c r="H161" s="177"/>
      <c r="I161" s="202">
        <f>(Ingresos!F149)/1000</f>
        <v>0</v>
      </c>
      <c r="J161" s="203"/>
      <c r="M161" s="146"/>
    </row>
    <row r="162" spans="1:13" ht="15" x14ac:dyDescent="0.2">
      <c r="A162" s="174" t="str">
        <f>Ingresos!A150</f>
        <v>SSS.13.06.001.000.000</v>
      </c>
      <c r="B162" s="175"/>
      <c r="C162" s="176" t="str">
        <f>Ingresos!B150</f>
        <v>Donación de Gobierno Extranjero</v>
      </c>
      <c r="D162" s="177">
        <f>(Ingresos!C150)/1000</f>
        <v>0</v>
      </c>
      <c r="E162" s="178">
        <f>(Ingresos!D150)/1000</f>
        <v>0</v>
      </c>
      <c r="F162" s="177"/>
      <c r="G162" s="177">
        <f>(Ingresos!E150)/1000</f>
        <v>0</v>
      </c>
      <c r="H162" s="177"/>
      <c r="I162" s="182">
        <f>(Ingresos!F150)/1000</f>
        <v>0</v>
      </c>
      <c r="J162" s="183"/>
    </row>
    <row r="163" spans="1:13" s="181" customFormat="1" ht="15" x14ac:dyDescent="0.2">
      <c r="A163" s="174" t="str">
        <f>Ingresos!A151</f>
        <v>SSS.14.00.000.000.000</v>
      </c>
      <c r="B163" s="175"/>
      <c r="C163" s="176" t="str">
        <f>Ingresos!B151</f>
        <v>CxC ENDEUDAMIENTO</v>
      </c>
      <c r="D163" s="177">
        <f>(Ingresos!C151)/1000</f>
        <v>0</v>
      </c>
      <c r="E163" s="178">
        <f>(Ingresos!D151)/1000</f>
        <v>0</v>
      </c>
      <c r="F163" s="177"/>
      <c r="G163" s="177">
        <f>(Ingresos!E151)/1000</f>
        <v>0</v>
      </c>
      <c r="H163" s="177"/>
      <c r="I163" s="179">
        <f>(Ingresos!F151)/1000</f>
        <v>0</v>
      </c>
      <c r="J163" s="180"/>
      <c r="M163" s="146"/>
    </row>
    <row r="164" spans="1:13" s="204" customFormat="1" ht="15" x14ac:dyDescent="0.2">
      <c r="A164" s="174" t="str">
        <f>Ingresos!A152</f>
        <v>SSS.14.01.000.000.000</v>
      </c>
      <c r="B164" s="175"/>
      <c r="C164" s="176" t="str">
        <f>Ingresos!B152</f>
        <v>ENDEUDAMIENTO INTERNO</v>
      </c>
      <c r="D164" s="177">
        <f>(Ingresos!C152)/1000</f>
        <v>0</v>
      </c>
      <c r="E164" s="178">
        <f>(Ingresos!D152)/1000</f>
        <v>0</v>
      </c>
      <c r="F164" s="177"/>
      <c r="G164" s="177">
        <f>(Ingresos!E152)/1000</f>
        <v>0</v>
      </c>
      <c r="H164" s="177"/>
      <c r="I164" s="202">
        <f>(Ingresos!F152)/1000</f>
        <v>0</v>
      </c>
      <c r="J164" s="203"/>
      <c r="M164" s="146"/>
    </row>
    <row r="165" spans="1:13" ht="15" x14ac:dyDescent="0.2">
      <c r="A165" s="174" t="str">
        <f>Ingresos!A153</f>
        <v>SSS.14.01.002.000.000</v>
      </c>
      <c r="B165" s="175"/>
      <c r="C165" s="176" t="str">
        <f>Ingresos!B153</f>
        <v>Empréstitos</v>
      </c>
      <c r="D165" s="177">
        <f>(Ingresos!C153)/1000</f>
        <v>0</v>
      </c>
      <c r="E165" s="178">
        <f>(Ingresos!D153)/1000</f>
        <v>0</v>
      </c>
      <c r="F165" s="177"/>
      <c r="G165" s="177">
        <f>(Ingresos!E153)/1000</f>
        <v>0</v>
      </c>
      <c r="H165" s="177"/>
      <c r="I165" s="182">
        <f>(Ingresos!F153)/1000</f>
        <v>0</v>
      </c>
      <c r="J165" s="183"/>
    </row>
    <row r="166" spans="1:13" ht="15" x14ac:dyDescent="0.2">
      <c r="A166" s="174" t="str">
        <f>Ingresos!A154</f>
        <v>SSS.14.01.003.000.000</v>
      </c>
      <c r="B166" s="175"/>
      <c r="C166" s="176" t="str">
        <f>Ingresos!B154</f>
        <v>Créditos de Proveedores</v>
      </c>
      <c r="D166" s="177">
        <f>(Ingresos!C154)/1000</f>
        <v>0</v>
      </c>
      <c r="E166" s="178">
        <f>(Ingresos!D154)/1000</f>
        <v>0</v>
      </c>
      <c r="F166" s="177"/>
      <c r="G166" s="177">
        <f>(Ingresos!E154)/1000</f>
        <v>0</v>
      </c>
      <c r="H166" s="177"/>
      <c r="I166" s="182">
        <f>(Ingresos!F154)/1000</f>
        <v>0</v>
      </c>
      <c r="J166" s="183"/>
    </row>
    <row r="167" spans="1:13" s="181" customFormat="1" ht="15" x14ac:dyDescent="0.2">
      <c r="A167" s="174" t="str">
        <f>Ingresos!A155</f>
        <v>SSS.15.00.000.000.000</v>
      </c>
      <c r="B167" s="175"/>
      <c r="C167" s="176" t="str">
        <f>Ingresos!B155</f>
        <v>SALDO INICIAL DE CAJA</v>
      </c>
      <c r="D167" s="177">
        <f>(Ingresos!C155)/1000</f>
        <v>0</v>
      </c>
      <c r="E167" s="178">
        <f>(Ingresos!D155)/1000</f>
        <v>0</v>
      </c>
      <c r="F167" s="177"/>
      <c r="G167" s="177">
        <f>(Ingresos!E155)/1000</f>
        <v>0</v>
      </c>
      <c r="H167" s="177"/>
      <c r="I167" s="205">
        <f>(Ingresos!F155)/1000</f>
        <v>0</v>
      </c>
      <c r="J167" s="206"/>
      <c r="M167" s="146"/>
    </row>
    <row r="168" spans="1:13" s="181" customFormat="1" ht="15" x14ac:dyDescent="0.2">
      <c r="A168" s="207"/>
      <c r="B168" s="208"/>
      <c r="C168" s="209"/>
      <c r="D168" s="210"/>
      <c r="E168" s="211"/>
      <c r="F168" s="210"/>
      <c r="G168" s="210"/>
      <c r="H168" s="210"/>
      <c r="I168" s="212"/>
      <c r="J168" s="212"/>
      <c r="M168" s="146"/>
    </row>
    <row r="169" spans="1:13" s="218" customFormat="1" ht="15" x14ac:dyDescent="0.2">
      <c r="A169" s="213"/>
      <c r="B169" s="208"/>
      <c r="C169" s="209"/>
      <c r="D169" s="214"/>
      <c r="E169" s="215"/>
      <c r="F169" s="214"/>
      <c r="G169" s="214"/>
      <c r="H169" s="214"/>
      <c r="I169" s="216"/>
      <c r="J169" s="217"/>
      <c r="M169" s="219"/>
    </row>
    <row r="170" spans="1:13" s="165" customFormat="1" ht="15" hidden="1" x14ac:dyDescent="0.2">
      <c r="A170" s="149"/>
      <c r="B170" s="220"/>
      <c r="C170" s="147"/>
      <c r="D170" s="147"/>
      <c r="E170" s="147"/>
      <c r="F170" s="147"/>
      <c r="G170" s="147"/>
      <c r="H170" s="147"/>
      <c r="M170" s="146"/>
    </row>
    <row r="171" spans="1:13" s="165" customFormat="1" hidden="1" x14ac:dyDescent="0.2">
      <c r="A171" s="147"/>
      <c r="B171" s="147"/>
      <c r="C171" s="147" t="s">
        <v>1563</v>
      </c>
      <c r="D171" s="221">
        <f>D173+D398+D492+D498+D538+D541+D548+D564+D572+D585+D588+D597+D608</f>
        <v>18475000</v>
      </c>
      <c r="E171" s="222">
        <f>E173+E398+E492+E498+E538+E541+E548+E564+E572+E585+E588+E597+E608</f>
        <v>18025000</v>
      </c>
      <c r="F171" s="223">
        <f>F173+F398+F492+F498+F538+F541+F548+F564+F572+F585+F588+F597+F608</f>
        <v>20781698</v>
      </c>
      <c r="G171" s="223">
        <f>G173+G398+G492+G498+G538+G541+G548+G564+G572+G585+G588+G597+G608</f>
        <v>15298400.432000002</v>
      </c>
      <c r="H171" s="223">
        <f>H173+H398+H492+H498+H538+H541+H548+H564+H572+H585+H588+H597+H608</f>
        <v>5483297.5680000009</v>
      </c>
      <c r="M171" s="146"/>
    </row>
    <row r="172" spans="1:13" ht="60" x14ac:dyDescent="0.2">
      <c r="A172" s="224" t="s">
        <v>1451</v>
      </c>
      <c r="B172" s="224"/>
      <c r="C172" s="225" t="s">
        <v>439</v>
      </c>
      <c r="D172" s="226" t="s">
        <v>1557</v>
      </c>
      <c r="E172" s="225" t="s">
        <v>1558</v>
      </c>
      <c r="F172" s="226" t="s">
        <v>1559</v>
      </c>
      <c r="G172" s="226" t="s">
        <v>1564</v>
      </c>
      <c r="H172" s="226"/>
      <c r="I172" s="227" t="s">
        <v>1450</v>
      </c>
      <c r="J172" s="228"/>
    </row>
    <row r="173" spans="1:13" s="181" customFormat="1" ht="15" x14ac:dyDescent="0.2">
      <c r="A173" s="174" t="str">
        <f>Egresos!A3</f>
        <v>SSS.21.00.000.000.000</v>
      </c>
      <c r="B173" s="175"/>
      <c r="C173" s="229" t="str">
        <f>Egresos!B3</f>
        <v>CxP GASTOS EN PERSONAL</v>
      </c>
      <c r="D173" s="230">
        <f>D174+D281+D375+D390</f>
        <v>11347499</v>
      </c>
      <c r="E173" s="231">
        <f>(Egresos!D3)/1000</f>
        <v>10897499</v>
      </c>
      <c r="F173" s="230">
        <f>F174+F281+F375+F390</f>
        <v>15298575</v>
      </c>
      <c r="G173" s="230">
        <f>G174+G281+G375+G390</f>
        <v>10739197.700000001</v>
      </c>
      <c r="H173" s="230">
        <f>H174+H281+H375+H390</f>
        <v>4559377.3</v>
      </c>
      <c r="I173" s="232">
        <f>(Egresos!F3)/1000</f>
        <v>1610740.476</v>
      </c>
      <c r="J173" s="233"/>
      <c r="M173" s="146"/>
    </row>
    <row r="174" spans="1:13" s="204" customFormat="1" ht="15" x14ac:dyDescent="0.2">
      <c r="A174" s="174" t="str">
        <f>Egresos!A4</f>
        <v>SSS.21.01.000.000.000</v>
      </c>
      <c r="B174" s="175"/>
      <c r="C174" s="229" t="str">
        <f>Egresos!B4</f>
        <v>PERSONAL DE PLANTA</v>
      </c>
      <c r="D174" s="230">
        <f>D175+D249+D252+D266+D273</f>
        <v>5853499</v>
      </c>
      <c r="E174" s="231">
        <f>(Egresos!D4)/1000</f>
        <v>5403499</v>
      </c>
      <c r="F174" s="230">
        <f>F175+F249+F252+F266+F273</f>
        <v>5670086</v>
      </c>
      <c r="G174" s="230">
        <f>G175+G249+G252+G266+G273</f>
        <v>4490037.5760000004</v>
      </c>
      <c r="H174" s="230">
        <f>F174-G174</f>
        <v>1180048.4239999996</v>
      </c>
      <c r="I174" s="234">
        <f>(Egresos!F4)/1000</f>
        <v>2365900.6</v>
      </c>
      <c r="J174" s="235"/>
      <c r="M174" s="146"/>
    </row>
    <row r="175" spans="1:13" s="195" customFormat="1" ht="15" x14ac:dyDescent="0.2">
      <c r="A175" s="174" t="str">
        <f>Egresos!A5</f>
        <v>SSS.21.01.001.000.000</v>
      </c>
      <c r="B175" s="175"/>
      <c r="C175" s="229" t="str">
        <f>Egresos!B5</f>
        <v>Sueldos y Sobresueldos</v>
      </c>
      <c r="D175" s="230">
        <f>D176+D177+D180+D182+D187+D191+D194+D202+D204+D206+D215+D218+D222+D223+D226+D227+D228+D232+D234+D235+D236+D237+D238+D240+D241+D242+D243+D246+D247+D248</f>
        <v>4671499</v>
      </c>
      <c r="E175" s="231">
        <f>(Egresos!D5)/1000</f>
        <v>4221499</v>
      </c>
      <c r="F175" s="230">
        <f>F176+F177+F180+F182+F187+F191+F194+F202+F204+F206+F215+F218+F222+F223+F226+F227+F228+F232+F234+F235+F236+F237+F238+F240+F241+F242+F243+F246+F247+F248</f>
        <v>4716186</v>
      </c>
      <c r="G175" s="230">
        <f>G176+G177+G180+G182+G187+G191+G194+G202+G204+G206+G215+G218+G222+G223+G226+G227+G228+G232+G234+G235+G236+G237+G238+G240+G241+G242+G243+G246+G247+G248</f>
        <v>3810792.9000000004</v>
      </c>
      <c r="H175" s="230">
        <f>F175-G175</f>
        <v>905393.09999999963</v>
      </c>
      <c r="I175" s="236">
        <f>(Egresos!F5)/1000</f>
        <v>1863145.2760000001</v>
      </c>
      <c r="J175" s="237"/>
      <c r="M175" s="146"/>
    </row>
    <row r="176" spans="1:13" s="240" customFormat="1" ht="15" x14ac:dyDescent="0.2">
      <c r="A176" s="174" t="str">
        <f>Egresos!A6</f>
        <v>SSS.21.01.001.001.000</v>
      </c>
      <c r="B176" s="175"/>
      <c r="C176" s="229" t="str">
        <f>Egresos!B6</f>
        <v>Sueldos Bases</v>
      </c>
      <c r="D176" s="230">
        <f>(Egresos!C6)/1000+450000</f>
        <v>2707499</v>
      </c>
      <c r="E176" s="231">
        <f>(Egresos!D6)/1000</f>
        <v>2257499</v>
      </c>
      <c r="F176" s="230">
        <f>1967000+637260</f>
        <v>2604260</v>
      </c>
      <c r="G176" s="230">
        <v>2603390</v>
      </c>
      <c r="H176" s="230">
        <f>F176-G176</f>
        <v>870</v>
      </c>
      <c r="I176" s="238">
        <f>(Egresos!F6)/1000</f>
        <v>1106548.176</v>
      </c>
      <c r="J176" s="239"/>
      <c r="M176" s="146"/>
    </row>
    <row r="177" spans="1:13" s="240" customFormat="1" ht="15" x14ac:dyDescent="0.2">
      <c r="A177" s="174" t="str">
        <f>Egresos!A7</f>
        <v>SSS.21.01.001.002.000</v>
      </c>
      <c r="B177" s="175"/>
      <c r="C177" s="229" t="str">
        <f>Egresos!B7</f>
        <v>Asignación de Antigüedad</v>
      </c>
      <c r="D177" s="230">
        <f>(Egresos!C7)/1000</f>
        <v>0</v>
      </c>
      <c r="E177" s="231">
        <f>(Egresos!D7)/1000</f>
        <v>0</v>
      </c>
      <c r="F177" s="230"/>
      <c r="G177" s="230">
        <f>(Egresos!E7)/1000</f>
        <v>0.36099999999999999</v>
      </c>
      <c r="H177" s="230"/>
      <c r="I177" s="238">
        <f>(Egresos!F7)/1000</f>
        <v>-0.36099999999999999</v>
      </c>
      <c r="J177" s="239"/>
      <c r="M177" s="146"/>
    </row>
    <row r="178" spans="1:13" ht="12.75" customHeight="1" x14ac:dyDescent="0.2">
      <c r="A178" s="174" t="str">
        <f>Egresos!A8</f>
        <v>SSS.21.01.001.002.002</v>
      </c>
      <c r="B178" s="175"/>
      <c r="C178" s="229" t="str">
        <f>Egresos!B8</f>
        <v>Asignación de Antigüedad, Art.97, letra g), de la Ley Nº18.883, y Leyes Nºs. 19.180 y 19.280</v>
      </c>
      <c r="D178" s="230">
        <f>(Egresos!C8)/1000</f>
        <v>0</v>
      </c>
      <c r="E178" s="231">
        <f>(Egresos!D8)/1000</f>
        <v>0</v>
      </c>
      <c r="F178" s="230"/>
      <c r="G178" s="230">
        <f>(Egresos!E8)/1000</f>
        <v>0.36099999999999999</v>
      </c>
      <c r="H178" s="230"/>
      <c r="I178" s="241">
        <f>(Egresos!F8)/1000</f>
        <v>-0.36099999999999999</v>
      </c>
      <c r="J178" s="242"/>
    </row>
    <row r="179" spans="1:13" ht="15" x14ac:dyDescent="0.2">
      <c r="A179" s="174" t="str">
        <f>Egresos!A9</f>
        <v>SSS.21.01.001.002.003</v>
      </c>
      <c r="B179" s="175"/>
      <c r="C179" s="229" t="str">
        <f>Egresos!B9</f>
        <v>Trienios, Art.7, Inciso 3, Ley Nº15.076</v>
      </c>
      <c r="D179" s="230">
        <f>(Egresos!C9)/1000</f>
        <v>0</v>
      </c>
      <c r="E179" s="231">
        <f>(Egresos!D9)/1000</f>
        <v>0</v>
      </c>
      <c r="F179" s="230"/>
      <c r="G179" s="230">
        <f>(Egresos!E9)/1000</f>
        <v>0</v>
      </c>
      <c r="H179" s="230"/>
      <c r="I179" s="241">
        <f>(Egresos!F9)/1000</f>
        <v>0</v>
      </c>
      <c r="J179" s="242"/>
    </row>
    <row r="180" spans="1:13" s="240" customFormat="1" ht="15" x14ac:dyDescent="0.2">
      <c r="A180" s="174" t="str">
        <f>Egresos!A10</f>
        <v>SSS.21.01.001.003.000</v>
      </c>
      <c r="B180" s="175"/>
      <c r="C180" s="229" t="str">
        <f>Egresos!B10</f>
        <v>Asignación Profesional</v>
      </c>
      <c r="D180" s="230">
        <f>(Egresos!C10)/1000</f>
        <v>0</v>
      </c>
      <c r="E180" s="231">
        <f>(Egresos!D10)/1000</f>
        <v>0</v>
      </c>
      <c r="F180" s="230"/>
      <c r="G180" s="230">
        <f>(Egresos!E10)/1000</f>
        <v>0</v>
      </c>
      <c r="H180" s="230"/>
      <c r="I180" s="238">
        <f>(Egresos!F10)/1000</f>
        <v>0</v>
      </c>
      <c r="J180" s="239"/>
      <c r="M180" s="146"/>
    </row>
    <row r="181" spans="1:13" ht="15" x14ac:dyDescent="0.2">
      <c r="A181" s="174" t="str">
        <f>Egresos!A11</f>
        <v>SSS.21.01.001.003.001</v>
      </c>
      <c r="B181" s="175"/>
      <c r="C181" s="229" t="str">
        <f>Egresos!B11</f>
        <v>Asignación Profesional, Decreto Ley Nº479 de 1974</v>
      </c>
      <c r="D181" s="230">
        <f>(Egresos!C11)/1000</f>
        <v>0</v>
      </c>
      <c r="E181" s="231">
        <f>(Egresos!D11)/1000</f>
        <v>0</v>
      </c>
      <c r="F181" s="230"/>
      <c r="G181" s="230">
        <f>(Egresos!E11)/1000</f>
        <v>0</v>
      </c>
      <c r="H181" s="230"/>
      <c r="I181" s="241">
        <f>(Egresos!F11)/1000</f>
        <v>0</v>
      </c>
      <c r="J181" s="242"/>
    </row>
    <row r="182" spans="1:13" s="240" customFormat="1" ht="15" x14ac:dyDescent="0.2">
      <c r="A182" s="174" t="str">
        <f>Egresos!A12</f>
        <v>SSS.21.01.001.004.000</v>
      </c>
      <c r="B182" s="175"/>
      <c r="C182" s="229" t="str">
        <f>Egresos!B12</f>
        <v>Asignación de Zona</v>
      </c>
      <c r="D182" s="230">
        <f>(Egresos!C12)/1000</f>
        <v>0</v>
      </c>
      <c r="E182" s="231">
        <f>(Egresos!D12)/1000</f>
        <v>0</v>
      </c>
      <c r="F182" s="230"/>
      <c r="G182" s="230">
        <f>(Egresos!E12)/1000</f>
        <v>0</v>
      </c>
      <c r="H182" s="230"/>
      <c r="I182" s="238">
        <f>(Egresos!F12)/1000</f>
        <v>0</v>
      </c>
      <c r="J182" s="239"/>
      <c r="M182" s="146"/>
    </row>
    <row r="183" spans="1:13" ht="15" x14ac:dyDescent="0.2">
      <c r="A183" s="174" t="str">
        <f>Egresos!A13</f>
        <v>SSS.21.01.001.004.001</v>
      </c>
      <c r="B183" s="175"/>
      <c r="C183" s="229" t="str">
        <f>Egresos!B13</f>
        <v>Asignación de Zona, Art. 7 y 25, D.L. Nº3.551</v>
      </c>
      <c r="D183" s="230">
        <f>(Egresos!C13)/1000</f>
        <v>0</v>
      </c>
      <c r="E183" s="231">
        <f>(Egresos!D13)/1000</f>
        <v>0</v>
      </c>
      <c r="F183" s="230"/>
      <c r="G183" s="230">
        <f>(Egresos!E13)/1000</f>
        <v>0</v>
      </c>
      <c r="H183" s="230"/>
      <c r="I183" s="241">
        <f>(Egresos!F13)/1000</f>
        <v>0</v>
      </c>
      <c r="J183" s="242"/>
    </row>
    <row r="184" spans="1:13" ht="15" x14ac:dyDescent="0.2">
      <c r="A184" s="174" t="str">
        <f>Egresos!A14</f>
        <v>SSS.21.01.001.004.002</v>
      </c>
      <c r="B184" s="175"/>
      <c r="C184" s="229" t="str">
        <f>Egresos!B14</f>
        <v>Asignación de Zona, Art. 26 de la Ley Nº19.378, y Ley Nº19.354</v>
      </c>
      <c r="D184" s="230">
        <f>(Egresos!C14)/1000</f>
        <v>0</v>
      </c>
      <c r="E184" s="231">
        <f>(Egresos!D14)/1000</f>
        <v>0</v>
      </c>
      <c r="F184" s="230"/>
      <c r="G184" s="230">
        <f>(Egresos!E14)/1000</f>
        <v>0</v>
      </c>
      <c r="H184" s="230"/>
      <c r="I184" s="241">
        <f>(Egresos!F14)/1000</f>
        <v>0</v>
      </c>
      <c r="J184" s="242"/>
    </row>
    <row r="185" spans="1:13" ht="15" x14ac:dyDescent="0.2">
      <c r="A185" s="174" t="str">
        <f>Egresos!A15</f>
        <v>SSS.21.01.001.004.003</v>
      </c>
      <c r="B185" s="175"/>
      <c r="C185" s="229" t="str">
        <f>Egresos!B15</f>
        <v>Asignación de Zona, Decreto Nº450 de 1974, Ley 19.354</v>
      </c>
      <c r="D185" s="230">
        <f>(Egresos!C15)/1000</f>
        <v>0</v>
      </c>
      <c r="E185" s="231">
        <f>(Egresos!D15)/1000</f>
        <v>0</v>
      </c>
      <c r="F185" s="230"/>
      <c r="G185" s="230">
        <f>(Egresos!E15)/1000</f>
        <v>0</v>
      </c>
      <c r="H185" s="230"/>
      <c r="I185" s="241">
        <f>(Egresos!F15)/1000</f>
        <v>0</v>
      </c>
      <c r="J185" s="242"/>
    </row>
    <row r="186" spans="1:13" ht="15" x14ac:dyDescent="0.2">
      <c r="A186" s="174" t="str">
        <f>Egresos!A16</f>
        <v>SSS.21.01.001.004.004</v>
      </c>
      <c r="B186" s="175"/>
      <c r="C186" s="229" t="str">
        <f>Egresos!B16</f>
        <v>Complemento de Zona</v>
      </c>
      <c r="D186" s="230">
        <f>(Egresos!C16)/1000</f>
        <v>0</v>
      </c>
      <c r="E186" s="231">
        <f>(Egresos!D16)/1000</f>
        <v>0</v>
      </c>
      <c r="F186" s="230"/>
      <c r="G186" s="230">
        <f>(Egresos!E16)/1000</f>
        <v>0</v>
      </c>
      <c r="H186" s="230"/>
      <c r="I186" s="241">
        <f>(Egresos!F16)/1000</f>
        <v>0</v>
      </c>
      <c r="J186" s="242"/>
    </row>
    <row r="187" spans="1:13" s="240" customFormat="1" ht="15" x14ac:dyDescent="0.2">
      <c r="A187" s="174" t="str">
        <f>Egresos!A17</f>
        <v>SSS.21.01.001.007.000</v>
      </c>
      <c r="B187" s="175"/>
      <c r="C187" s="229" t="str">
        <f>Egresos!B17</f>
        <v>Asignaciones del D.L. Nº 3551, de 1981</v>
      </c>
      <c r="D187" s="230">
        <f>(Egresos!C17)/1000</f>
        <v>0</v>
      </c>
      <c r="E187" s="231">
        <f>(Egresos!D17)/1000</f>
        <v>0</v>
      </c>
      <c r="F187" s="230"/>
      <c r="G187" s="230">
        <f>(Egresos!E17)/1000</f>
        <v>0</v>
      </c>
      <c r="H187" s="230"/>
      <c r="I187" s="238">
        <f>(Egresos!F17)/1000</f>
        <v>0</v>
      </c>
      <c r="J187" s="239"/>
      <c r="M187" s="146"/>
    </row>
    <row r="188" spans="1:13" ht="15" x14ac:dyDescent="0.2">
      <c r="A188" s="174" t="str">
        <f>Egresos!A18</f>
        <v>SSS.21.01.001.007.001</v>
      </c>
      <c r="B188" s="175"/>
      <c r="C188" s="229" t="str">
        <f>Egresos!B18</f>
        <v>Asignación Municipal, Art.24 y 31 D.L. Nº3.551 de 1981</v>
      </c>
      <c r="D188" s="230">
        <f>(Egresos!C18)/1000</f>
        <v>0</v>
      </c>
      <c r="E188" s="231">
        <f>(Egresos!D18)/1000</f>
        <v>0</v>
      </c>
      <c r="F188" s="230"/>
      <c r="G188" s="230">
        <f>(Egresos!E18)/1000</f>
        <v>0</v>
      </c>
      <c r="H188" s="230"/>
      <c r="I188" s="241">
        <f>(Egresos!F18)/1000</f>
        <v>0</v>
      </c>
      <c r="J188" s="242"/>
    </row>
    <row r="189" spans="1:13" ht="15" x14ac:dyDescent="0.2">
      <c r="A189" s="174" t="str">
        <f>Egresos!A19</f>
        <v>SSS.21.01.001.007.002</v>
      </c>
      <c r="B189" s="175"/>
      <c r="C189" s="229" t="str">
        <f>Egresos!B19</f>
        <v>Asignación Protección Imponibilidad, Art. 15, D.L. N° 3.551 de 1981</v>
      </c>
      <c r="D189" s="230">
        <f>(Egresos!C19)/1000</f>
        <v>0</v>
      </c>
      <c r="E189" s="231">
        <f>(Egresos!D19)/1000</f>
        <v>0</v>
      </c>
      <c r="F189" s="230"/>
      <c r="G189" s="230">
        <f>(Egresos!E19)/1000</f>
        <v>0</v>
      </c>
      <c r="H189" s="230"/>
      <c r="I189" s="241">
        <f>(Egresos!F19)/1000</f>
        <v>0</v>
      </c>
      <c r="J189" s="242"/>
    </row>
    <row r="190" spans="1:13" ht="15" x14ac:dyDescent="0.2">
      <c r="A190" s="174" t="str">
        <f>Egresos!A20</f>
        <v>SSS.21.01.001.007.003</v>
      </c>
      <c r="B190" s="175"/>
      <c r="C190" s="229" t="str">
        <f>Egresos!B20</f>
        <v>Bonificación Art. 39, D.L. Nº3.551 de 1981</v>
      </c>
      <c r="D190" s="230">
        <f>(Egresos!C20)/1000</f>
        <v>0</v>
      </c>
      <c r="E190" s="231">
        <f>(Egresos!D20)/1000</f>
        <v>0</v>
      </c>
      <c r="F190" s="230"/>
      <c r="G190" s="230">
        <f>(Egresos!E20)/1000</f>
        <v>0</v>
      </c>
      <c r="H190" s="230"/>
      <c r="I190" s="241">
        <f>(Egresos!F20)/1000</f>
        <v>0</v>
      </c>
      <c r="J190" s="242"/>
    </row>
    <row r="191" spans="1:13" s="240" customFormat="1" ht="15" x14ac:dyDescent="0.2">
      <c r="A191" s="174" t="str">
        <f>Egresos!A21</f>
        <v>SSS.21.01.001.008.000</v>
      </c>
      <c r="B191" s="175"/>
      <c r="C191" s="229" t="str">
        <f>Egresos!B21</f>
        <v>Asignación de Nivelación</v>
      </c>
      <c r="D191" s="230">
        <f>(Egresos!C21)/1000</f>
        <v>0</v>
      </c>
      <c r="E191" s="231">
        <f>(Egresos!D21)/1000</f>
        <v>0</v>
      </c>
      <c r="F191" s="230"/>
      <c r="G191" s="230">
        <f>(Egresos!E21)/1000</f>
        <v>0</v>
      </c>
      <c r="H191" s="230"/>
      <c r="I191" s="238">
        <f>(Egresos!F21)/1000</f>
        <v>0</v>
      </c>
      <c r="J191" s="239"/>
      <c r="M191" s="146"/>
    </row>
    <row r="192" spans="1:13" ht="15" x14ac:dyDescent="0.2">
      <c r="A192" s="174" t="str">
        <f>Egresos!A22</f>
        <v>SSS.21.01.001.008.001</v>
      </c>
      <c r="B192" s="175"/>
      <c r="C192" s="229" t="str">
        <f>Egresos!B22</f>
        <v>Bonificación Art. 21, Ley N° 19.429</v>
      </c>
      <c r="D192" s="230">
        <f>(Egresos!C22)/1000</f>
        <v>0</v>
      </c>
      <c r="E192" s="231">
        <f>(Egresos!D22)/1000</f>
        <v>0</v>
      </c>
      <c r="F192" s="230"/>
      <c r="G192" s="230">
        <f>(Egresos!E22)/1000</f>
        <v>0</v>
      </c>
      <c r="H192" s="230"/>
      <c r="I192" s="241">
        <f>(Egresos!F22)/1000</f>
        <v>0</v>
      </c>
      <c r="J192" s="242"/>
    </row>
    <row r="193" spans="1:13" ht="15" x14ac:dyDescent="0.2">
      <c r="A193" s="174" t="str">
        <f>Egresos!A23</f>
        <v>SSS.21.01.001.008.002</v>
      </c>
      <c r="B193" s="175"/>
      <c r="C193" s="229" t="str">
        <f>Egresos!B23</f>
        <v>Planilla Complementaria, Art. 4 y 11, Ley N° 19.598</v>
      </c>
      <c r="D193" s="230">
        <f>(Egresos!C23)/1000</f>
        <v>0</v>
      </c>
      <c r="E193" s="231">
        <f>(Egresos!D23)/1000</f>
        <v>0</v>
      </c>
      <c r="F193" s="230"/>
      <c r="G193" s="230">
        <f>(Egresos!E23)/1000</f>
        <v>0</v>
      </c>
      <c r="H193" s="230"/>
      <c r="I193" s="241">
        <f>(Egresos!F23)/1000</f>
        <v>0</v>
      </c>
      <c r="J193" s="242"/>
    </row>
    <row r="194" spans="1:13" s="240" customFormat="1" ht="15" x14ac:dyDescent="0.2">
      <c r="A194" s="174" t="str">
        <f>Egresos!A24</f>
        <v>SSS.21.01.001.009.000</v>
      </c>
      <c r="B194" s="175"/>
      <c r="C194" s="229" t="str">
        <f>Egresos!B24</f>
        <v>Asignaciones Especiales</v>
      </c>
      <c r="D194" s="230">
        <f>(Egresos!C24)/1000</f>
        <v>50000</v>
      </c>
      <c r="E194" s="231">
        <f>(Egresos!D24)/1000</f>
        <v>50000</v>
      </c>
      <c r="F194" s="230">
        <f>SUM(F195:F201)</f>
        <v>53000</v>
      </c>
      <c r="G194" s="230">
        <f>(Egresos!E24)/1000</f>
        <v>6821.9279999999999</v>
      </c>
      <c r="H194" s="230">
        <f>F194-G194</f>
        <v>46178.072</v>
      </c>
      <c r="I194" s="238">
        <f>(Egresos!F24)/1000</f>
        <v>43178.072</v>
      </c>
      <c r="J194" s="239"/>
      <c r="M194" s="146"/>
    </row>
    <row r="195" spans="1:13" ht="15" x14ac:dyDescent="0.2">
      <c r="A195" s="174" t="str">
        <f>Egresos!A25</f>
        <v>SSS.21.01.001.009.001</v>
      </c>
      <c r="B195" s="175"/>
      <c r="C195" s="229" t="str">
        <f>Egresos!B25</f>
        <v>Monto Fijo Complementario Art. 3, Ley Nº 19.278</v>
      </c>
      <c r="D195" s="230">
        <f>(Egresos!C25)/1000</f>
        <v>0</v>
      </c>
      <c r="E195" s="231">
        <f>(Egresos!D25)/1000</f>
        <v>0</v>
      </c>
      <c r="F195" s="230"/>
      <c r="G195" s="230">
        <f>(Egresos!E25)/1000</f>
        <v>0</v>
      </c>
      <c r="H195" s="230"/>
      <c r="I195" s="241">
        <f>(Egresos!F25)/1000</f>
        <v>0</v>
      </c>
      <c r="J195" s="242"/>
    </row>
    <row r="196" spans="1:13" ht="15" x14ac:dyDescent="0.2">
      <c r="A196" s="174" t="str">
        <f>Egresos!A26</f>
        <v>SSS.21.01.001.009.003</v>
      </c>
      <c r="B196" s="175"/>
      <c r="C196" s="229" t="str">
        <f>Egresos!B26</f>
        <v>Bonificación Proporcional Art. 8, Ley Nº 19.410</v>
      </c>
      <c r="D196" s="230">
        <f>(Egresos!C26)/1000</f>
        <v>0</v>
      </c>
      <c r="E196" s="231">
        <f>(Egresos!D26)/1000</f>
        <v>0</v>
      </c>
      <c r="F196" s="230"/>
      <c r="G196" s="230">
        <f>(Egresos!E26)/1000</f>
        <v>0</v>
      </c>
      <c r="H196" s="230"/>
      <c r="I196" s="241">
        <f>(Egresos!F26)/1000</f>
        <v>0</v>
      </c>
      <c r="J196" s="242"/>
    </row>
    <row r="197" spans="1:13" ht="15" x14ac:dyDescent="0.2">
      <c r="A197" s="174" t="str">
        <f>Egresos!A27</f>
        <v>SSS.21.01.001.009.004</v>
      </c>
      <c r="B197" s="175"/>
      <c r="C197" s="229" t="str">
        <f>Egresos!B27</f>
        <v>Bonificación Especial Profesores Encargados de Escuelas Rurales, Art. 13, Ley N° 19.715</v>
      </c>
      <c r="D197" s="230">
        <f>(Egresos!C27)/1000</f>
        <v>0</v>
      </c>
      <c r="E197" s="231">
        <f>(Egresos!D27)/1000</f>
        <v>0</v>
      </c>
      <c r="F197" s="230"/>
      <c r="G197" s="230">
        <f>(Egresos!E27)/1000</f>
        <v>0</v>
      </c>
      <c r="H197" s="230"/>
      <c r="I197" s="241">
        <f>(Egresos!F27)/1000</f>
        <v>0</v>
      </c>
      <c r="J197" s="242"/>
    </row>
    <row r="198" spans="1:13" ht="15" x14ac:dyDescent="0.2">
      <c r="A198" s="174" t="str">
        <f>Egresos!A28</f>
        <v>SSS.21.01.001.009.005</v>
      </c>
      <c r="B198" s="175"/>
      <c r="C198" s="229" t="str">
        <f>Egresos!B28</f>
        <v>Asignación Art. 1, Ley Nº19.529</v>
      </c>
      <c r="D198" s="230">
        <f>(Egresos!C28)/1000</f>
        <v>0</v>
      </c>
      <c r="E198" s="231">
        <f>(Egresos!D28)/1000</f>
        <v>0</v>
      </c>
      <c r="F198" s="230"/>
      <c r="G198" s="230">
        <f>(Egresos!E28)/1000</f>
        <v>0</v>
      </c>
      <c r="H198" s="230"/>
      <c r="I198" s="241">
        <f>(Egresos!F28)/1000</f>
        <v>0</v>
      </c>
      <c r="J198" s="242"/>
    </row>
    <row r="199" spans="1:13" ht="15" x14ac:dyDescent="0.2">
      <c r="A199" s="174" t="str">
        <f>Egresos!A29</f>
        <v>SSS.21.01.001.009.006</v>
      </c>
      <c r="B199" s="175"/>
      <c r="C199" s="229" t="str">
        <f>Egresos!B29</f>
        <v>Red Maestros de Maestros</v>
      </c>
      <c r="D199" s="230">
        <f>(Egresos!C29)/1000</f>
        <v>0</v>
      </c>
      <c r="E199" s="231">
        <f>(Egresos!D29)/1000</f>
        <v>0</v>
      </c>
      <c r="F199" s="230"/>
      <c r="G199" s="230">
        <f>(Egresos!E29)/1000</f>
        <v>0</v>
      </c>
      <c r="H199" s="230"/>
      <c r="I199" s="241">
        <f>(Egresos!F29)/1000</f>
        <v>0</v>
      </c>
      <c r="J199" s="242"/>
    </row>
    <row r="200" spans="1:13" ht="15" x14ac:dyDescent="0.2">
      <c r="A200" s="174" t="str">
        <f>Egresos!A30</f>
        <v>SSS.21.01.001.009.007</v>
      </c>
      <c r="B200" s="175"/>
      <c r="C200" s="229" t="str">
        <f>Egresos!B30</f>
        <v>Asignación Especial Transitoria, Art. 45, Ley Nº19.378</v>
      </c>
      <c r="D200" s="230">
        <f>(Egresos!C30)/1000</f>
        <v>0</v>
      </c>
      <c r="E200" s="231">
        <f>(Egresos!D30)/1000</f>
        <v>0</v>
      </c>
      <c r="F200" s="230">
        <v>46000</v>
      </c>
      <c r="G200" s="230">
        <f>(Egresos!E30)/1000</f>
        <v>2793.12</v>
      </c>
      <c r="H200" s="230">
        <f t="shared" ref="H200:H206" si="1">F200-G200</f>
        <v>43206.879999999997</v>
      </c>
      <c r="I200" s="241">
        <f>(Egresos!F30)/1000</f>
        <v>-2793.12</v>
      </c>
      <c r="J200" s="242"/>
    </row>
    <row r="201" spans="1:13" ht="15" x14ac:dyDescent="0.2">
      <c r="A201" s="174" t="str">
        <f>Egresos!A31</f>
        <v>SSS.21.01.001.009.999</v>
      </c>
      <c r="B201" s="175"/>
      <c r="C201" s="229" t="str">
        <f>Egresos!B31</f>
        <v>Otras  Asignaciones Especiales</v>
      </c>
      <c r="D201" s="230">
        <f>(Egresos!C31)/1000</f>
        <v>50000</v>
      </c>
      <c r="E201" s="231">
        <f>(Egresos!D31)/1000</f>
        <v>50000</v>
      </c>
      <c r="F201" s="230">
        <v>7000</v>
      </c>
      <c r="G201" s="230">
        <f>(Egresos!E31)/1000</f>
        <v>4028.808</v>
      </c>
      <c r="H201" s="230">
        <f t="shared" si="1"/>
        <v>2971.192</v>
      </c>
      <c r="I201" s="241">
        <f>(Egresos!F31)/1000</f>
        <v>45971.192000000003</v>
      </c>
      <c r="J201" s="242"/>
    </row>
    <row r="202" spans="1:13" s="240" customFormat="1" ht="15" x14ac:dyDescent="0.2">
      <c r="A202" s="174" t="str">
        <f>Egresos!A32</f>
        <v>SSS.21.01.001.010.000</v>
      </c>
      <c r="B202" s="175"/>
      <c r="C202" s="229" t="str">
        <f>Egresos!B32</f>
        <v>Asignación de Pérdida de Caja</v>
      </c>
      <c r="D202" s="230">
        <f>(Egresos!C32)/1000</f>
        <v>0</v>
      </c>
      <c r="E202" s="231">
        <f>(Egresos!D32)/1000</f>
        <v>0</v>
      </c>
      <c r="F202" s="230">
        <f>F203</f>
        <v>446</v>
      </c>
      <c r="G202" s="230">
        <f>(Egresos!E32)/1000</f>
        <v>260.38600000000002</v>
      </c>
      <c r="H202" s="230">
        <f t="shared" si="1"/>
        <v>185.61399999999998</v>
      </c>
      <c r="I202" s="238">
        <f>(Egresos!F32)/1000</f>
        <v>-260.38600000000002</v>
      </c>
      <c r="J202" s="239"/>
      <c r="M202" s="146"/>
    </row>
    <row r="203" spans="1:13" ht="15" x14ac:dyDescent="0.2">
      <c r="A203" s="174" t="str">
        <f>Egresos!A33</f>
        <v>SSS.21.01.001.010.001</v>
      </c>
      <c r="B203" s="175"/>
      <c r="C203" s="229" t="str">
        <f>Egresos!B33</f>
        <v>Asignación por Pédrida de Caja, Art. 97, letra a), Ley Nº18.883</v>
      </c>
      <c r="D203" s="230">
        <f>(Egresos!C33)/1000</f>
        <v>0</v>
      </c>
      <c r="E203" s="231">
        <f>(Egresos!D33)/1000</f>
        <v>0</v>
      </c>
      <c r="F203" s="230">
        <v>446</v>
      </c>
      <c r="G203" s="230">
        <f>(Egresos!E33)/1000</f>
        <v>260.38600000000002</v>
      </c>
      <c r="H203" s="230">
        <f t="shared" si="1"/>
        <v>185.61399999999998</v>
      </c>
      <c r="I203" s="241">
        <f>(Egresos!F33)/1000</f>
        <v>-260.38600000000002</v>
      </c>
      <c r="J203" s="242"/>
    </row>
    <row r="204" spans="1:13" s="240" customFormat="1" ht="15" x14ac:dyDescent="0.2">
      <c r="A204" s="174" t="str">
        <f>Egresos!A34</f>
        <v>SSS.21.01.001.011.000</v>
      </c>
      <c r="B204" s="175"/>
      <c r="C204" s="229" t="str">
        <f>Egresos!B34</f>
        <v>Asignación de Movilización</v>
      </c>
      <c r="D204" s="230">
        <f>(Egresos!C34)/1000</f>
        <v>60000</v>
      </c>
      <c r="E204" s="231">
        <f>(Egresos!D34)/1000</f>
        <v>60000</v>
      </c>
      <c r="F204" s="230">
        <f>F205</f>
        <v>45000</v>
      </c>
      <c r="G204" s="230">
        <f>(Egresos!E34)/1000</f>
        <v>25877.804</v>
      </c>
      <c r="H204" s="230">
        <f t="shared" si="1"/>
        <v>19122.196</v>
      </c>
      <c r="I204" s="238">
        <f>(Egresos!F34)/1000</f>
        <v>34122.196000000004</v>
      </c>
      <c r="J204" s="239"/>
      <c r="M204" s="146"/>
    </row>
    <row r="205" spans="1:13" ht="15" x14ac:dyDescent="0.2">
      <c r="A205" s="174" t="str">
        <f>Egresos!A35</f>
        <v>SSS.21.01.001.011.001</v>
      </c>
      <c r="B205" s="175"/>
      <c r="C205" s="229" t="str">
        <f>Egresos!B35</f>
        <v>Asignación de Movilización, Art. 97, letra b), Ley Nº18.883</v>
      </c>
      <c r="D205" s="230">
        <f>(Egresos!C35)/1000</f>
        <v>60000</v>
      </c>
      <c r="E205" s="231">
        <f>(Egresos!D35)/1000</f>
        <v>60000</v>
      </c>
      <c r="F205" s="230">
        <v>45000</v>
      </c>
      <c r="G205" s="230">
        <f>(Egresos!E35)/1000</f>
        <v>25877.804</v>
      </c>
      <c r="H205" s="230">
        <f t="shared" si="1"/>
        <v>19122.196</v>
      </c>
      <c r="I205" s="241">
        <f>(Egresos!F35)/1000</f>
        <v>34122.196000000004</v>
      </c>
      <c r="J205" s="242"/>
    </row>
    <row r="206" spans="1:13" s="240" customFormat="1" ht="15" x14ac:dyDescent="0.2">
      <c r="A206" s="174" t="str">
        <f>Egresos!A36</f>
        <v>SSS.21.01.001.014.000</v>
      </c>
      <c r="B206" s="175"/>
      <c r="C206" s="229" t="str">
        <f>Egresos!B36</f>
        <v>Asignaciones Compensatorias</v>
      </c>
      <c r="D206" s="230">
        <f>(Egresos!C36)/1000</f>
        <v>45000</v>
      </c>
      <c r="E206" s="231">
        <f>(Egresos!D36)/1000</f>
        <v>45000</v>
      </c>
      <c r="F206" s="230">
        <f>SUM(F207:F214)</f>
        <v>41000</v>
      </c>
      <c r="G206" s="230">
        <f>(Egresos!E36)/1000</f>
        <v>23487.151000000002</v>
      </c>
      <c r="H206" s="230">
        <f t="shared" si="1"/>
        <v>17512.848999999998</v>
      </c>
      <c r="I206" s="238">
        <f>(Egresos!F36)/1000</f>
        <v>21512.848999999998</v>
      </c>
      <c r="J206" s="239"/>
      <c r="M206" s="146"/>
    </row>
    <row r="207" spans="1:13" ht="15" x14ac:dyDescent="0.2">
      <c r="A207" s="174" t="str">
        <f>Egresos!A37</f>
        <v>SSS.21.01.001.014.001</v>
      </c>
      <c r="B207" s="175"/>
      <c r="C207" s="229" t="str">
        <f>Egresos!B37</f>
        <v>Incremento Previsional, Art. 2, D.L. 3501, de 1980</v>
      </c>
      <c r="D207" s="230">
        <f>(Egresos!C37)/1000</f>
        <v>0</v>
      </c>
      <c r="E207" s="231">
        <f>(Egresos!D37)/1000</f>
        <v>0</v>
      </c>
      <c r="F207" s="230"/>
      <c r="G207" s="230">
        <f>(Egresos!E37)/1000</f>
        <v>0</v>
      </c>
      <c r="H207" s="230"/>
      <c r="I207" s="241">
        <f>(Egresos!F37)/1000</f>
        <v>0</v>
      </c>
      <c r="J207" s="242"/>
    </row>
    <row r="208" spans="1:13" ht="15" x14ac:dyDescent="0.2">
      <c r="A208" s="174" t="str">
        <f>Egresos!A38</f>
        <v>SSS.21.01.001.014.002</v>
      </c>
      <c r="B208" s="175"/>
      <c r="C208" s="229" t="str">
        <f>Egresos!B38</f>
        <v>Bonificación Compensatoria de Salud, Art. 3, Ley Nº18.566</v>
      </c>
      <c r="D208" s="230">
        <f>(Egresos!C38)/1000</f>
        <v>0</v>
      </c>
      <c r="E208" s="231">
        <f>(Egresos!D38)/1000</f>
        <v>0</v>
      </c>
      <c r="F208" s="230"/>
      <c r="G208" s="230">
        <f>(Egresos!E38)/1000</f>
        <v>0</v>
      </c>
      <c r="H208" s="230"/>
      <c r="I208" s="241">
        <f>(Egresos!F38)/1000</f>
        <v>0</v>
      </c>
      <c r="J208" s="242"/>
    </row>
    <row r="209" spans="1:13" ht="15" x14ac:dyDescent="0.2">
      <c r="A209" s="174" t="str">
        <f>Egresos!A39</f>
        <v>SSS.21.01.001.014.003</v>
      </c>
      <c r="B209" s="175"/>
      <c r="C209" s="229" t="str">
        <f>Egresos!B39</f>
        <v>Bonificación Compensatoria, Art.10, Ley Nº18.675</v>
      </c>
      <c r="D209" s="230">
        <f>(Egresos!C39)/1000</f>
        <v>0</v>
      </c>
      <c r="E209" s="231">
        <f>(Egresos!D39)/1000</f>
        <v>0</v>
      </c>
      <c r="F209" s="230"/>
      <c r="G209" s="230">
        <f>(Egresos!E39)/1000</f>
        <v>0</v>
      </c>
      <c r="H209" s="230"/>
      <c r="I209" s="241">
        <f>(Egresos!F39)/1000</f>
        <v>0</v>
      </c>
      <c r="J209" s="242"/>
    </row>
    <row r="210" spans="1:13" ht="15" x14ac:dyDescent="0.2">
      <c r="A210" s="174" t="str">
        <f>Egresos!A40</f>
        <v>SSS.21.01.001.014.004</v>
      </c>
      <c r="B210" s="175"/>
      <c r="C210" s="229" t="str">
        <f>Egresos!B40</f>
        <v>Bonificación Adicional Art. 11 Ley N° 18.675</v>
      </c>
      <c r="D210" s="230">
        <f>(Egresos!C40)/1000</f>
        <v>0</v>
      </c>
      <c r="E210" s="231">
        <f>(Egresos!D40)/1000</f>
        <v>0</v>
      </c>
      <c r="F210" s="230"/>
      <c r="G210" s="230">
        <f>(Egresos!E40)/1000</f>
        <v>0</v>
      </c>
      <c r="H210" s="230"/>
      <c r="I210" s="241">
        <f>(Egresos!F40)/1000</f>
        <v>0</v>
      </c>
      <c r="J210" s="242"/>
    </row>
    <row r="211" spans="1:13" ht="15" x14ac:dyDescent="0.2">
      <c r="A211" s="174" t="str">
        <f>Egresos!A41</f>
        <v>SSS.21.01.001.014.005</v>
      </c>
      <c r="B211" s="175"/>
      <c r="C211" s="229" t="str">
        <f>Egresos!B41</f>
        <v>Bonificación Art. 3, Ley Nº19.200</v>
      </c>
      <c r="D211" s="230">
        <f>(Egresos!C41)/1000</f>
        <v>0</v>
      </c>
      <c r="E211" s="231">
        <f>(Egresos!D41)/1000</f>
        <v>0</v>
      </c>
      <c r="F211" s="230"/>
      <c r="G211" s="230">
        <f>(Egresos!E41)/1000</f>
        <v>0</v>
      </c>
      <c r="H211" s="230"/>
      <c r="I211" s="241">
        <f>(Egresos!F41)/1000</f>
        <v>0</v>
      </c>
      <c r="J211" s="242"/>
    </row>
    <row r="212" spans="1:13" ht="15" x14ac:dyDescent="0.2">
      <c r="A212" s="174" t="str">
        <f>Egresos!A42</f>
        <v>SSS.21.01.001.014.006</v>
      </c>
      <c r="B212" s="175"/>
      <c r="C212" s="229" t="str">
        <f>Egresos!B42</f>
        <v>Bonificación Previsional, Art. 19, Ley Nº15.386</v>
      </c>
      <c r="D212" s="230">
        <f>(Egresos!C42)/1000</f>
        <v>0</v>
      </c>
      <c r="E212" s="231">
        <f>(Egresos!D42)/1000</f>
        <v>0</v>
      </c>
      <c r="F212" s="230"/>
      <c r="G212" s="230">
        <f>(Egresos!E42)/1000</f>
        <v>0</v>
      </c>
      <c r="H212" s="230"/>
      <c r="I212" s="241">
        <f>(Egresos!F42)/1000</f>
        <v>0</v>
      </c>
      <c r="J212" s="242"/>
    </row>
    <row r="213" spans="1:13" ht="15" x14ac:dyDescent="0.2">
      <c r="A213" s="174" t="str">
        <f>Egresos!A43</f>
        <v>SSS.21.01.001.014.007</v>
      </c>
      <c r="B213" s="175"/>
      <c r="C213" s="229" t="str">
        <f>Egresos!B43</f>
        <v>Remuneración Adicional, Art. 3 transitorio, Ley N° 19.070</v>
      </c>
      <c r="D213" s="230">
        <f>(Egresos!C43)/1000</f>
        <v>0</v>
      </c>
      <c r="E213" s="231">
        <f>(Egresos!D43)/1000</f>
        <v>0</v>
      </c>
      <c r="F213" s="230"/>
      <c r="G213" s="230">
        <f>(Egresos!E43)/1000</f>
        <v>0</v>
      </c>
      <c r="H213" s="230"/>
      <c r="I213" s="241">
        <f>(Egresos!F43)/1000</f>
        <v>0</v>
      </c>
      <c r="J213" s="242"/>
    </row>
    <row r="214" spans="1:13" s="146" customFormat="1" ht="15" x14ac:dyDescent="0.2">
      <c r="A214" s="174" t="str">
        <f>Egresos!A44</f>
        <v>SSS.21.01.001.014.999</v>
      </c>
      <c r="B214" s="175"/>
      <c r="C214" s="229" t="str">
        <f>Egresos!B44</f>
        <v>Otras Asignaciones Compensatorias</v>
      </c>
      <c r="D214" s="230">
        <f>(Egresos!C44)/1000</f>
        <v>45000</v>
      </c>
      <c r="E214" s="231">
        <f>(Egresos!D44)/1000</f>
        <v>45000</v>
      </c>
      <c r="F214" s="230">
        <v>41000</v>
      </c>
      <c r="G214" s="230">
        <f>(Egresos!E44)/1000</f>
        <v>23487.151000000002</v>
      </c>
      <c r="H214" s="230">
        <f>F214-G214</f>
        <v>17512.848999999998</v>
      </c>
      <c r="I214" s="243">
        <f>(Egresos!F44)/1000</f>
        <v>21512.848999999998</v>
      </c>
      <c r="J214" s="244"/>
    </row>
    <row r="215" spans="1:13" s="240" customFormat="1" ht="15" x14ac:dyDescent="0.2">
      <c r="A215" s="174" t="str">
        <f>Egresos!A45</f>
        <v>SSS.21.01.001.015.000</v>
      </c>
      <c r="B215" s="175"/>
      <c r="C215" s="229" t="str">
        <f>Egresos!B45</f>
        <v>Asginaciones Sustitutivas</v>
      </c>
      <c r="D215" s="230">
        <f>(Egresos!C45)/1000</f>
        <v>0</v>
      </c>
      <c r="E215" s="231">
        <f>(Egresos!D45)/1000</f>
        <v>0</v>
      </c>
      <c r="F215" s="230">
        <f>F216+F217</f>
        <v>0</v>
      </c>
      <c r="G215" s="230">
        <f>(Egresos!E45)/1000</f>
        <v>0</v>
      </c>
      <c r="H215" s="230"/>
      <c r="I215" s="238">
        <f>(Egresos!F45)/1000</f>
        <v>0</v>
      </c>
      <c r="J215" s="239"/>
      <c r="M215" s="146"/>
    </row>
    <row r="216" spans="1:13" ht="15" x14ac:dyDescent="0.2">
      <c r="A216" s="174" t="str">
        <f>Egresos!A46</f>
        <v>SSS.21.01.001.015.001</v>
      </c>
      <c r="B216" s="175"/>
      <c r="C216" s="229" t="str">
        <f>Egresos!B46</f>
        <v>Asignación Única, Art.4, Ley Nº18.717</v>
      </c>
      <c r="D216" s="230">
        <f>(Egresos!C46)/1000</f>
        <v>0</v>
      </c>
      <c r="E216" s="231">
        <f>(Egresos!D46)/1000</f>
        <v>0</v>
      </c>
      <c r="F216" s="230"/>
      <c r="G216" s="230">
        <f>(Egresos!E46)/1000</f>
        <v>0</v>
      </c>
      <c r="H216" s="230"/>
      <c r="I216" s="241">
        <f>(Egresos!F46)/1000</f>
        <v>0</v>
      </c>
      <c r="J216" s="242"/>
    </row>
    <row r="217" spans="1:13" ht="15" x14ac:dyDescent="0.2">
      <c r="A217" s="174" t="str">
        <f>Egresos!A47</f>
        <v>SSS.21.01.001.015.999</v>
      </c>
      <c r="B217" s="175"/>
      <c r="C217" s="229" t="str">
        <f>Egresos!B47</f>
        <v>Otras Asignaciones Sustitutivas</v>
      </c>
      <c r="D217" s="230">
        <f>(Egresos!C47)/1000</f>
        <v>0</v>
      </c>
      <c r="E217" s="231">
        <f>(Egresos!D47)/1000</f>
        <v>0</v>
      </c>
      <c r="F217" s="230"/>
      <c r="G217" s="230">
        <f>(Egresos!E47)/1000</f>
        <v>0</v>
      </c>
      <c r="H217" s="230"/>
      <c r="I217" s="241">
        <f>(Egresos!F47)/1000</f>
        <v>0</v>
      </c>
      <c r="J217" s="242"/>
    </row>
    <row r="218" spans="1:13" s="240" customFormat="1" ht="15" x14ac:dyDescent="0.2">
      <c r="A218" s="174" t="str">
        <f>Egresos!A48</f>
        <v>SSS.21.01.001.019.000</v>
      </c>
      <c r="B218" s="175"/>
      <c r="C218" s="229" t="str">
        <f>Egresos!B48</f>
        <v>Asignación de Responsabilidad</v>
      </c>
      <c r="D218" s="230">
        <f>(Egresos!C48)/1000</f>
        <v>90000</v>
      </c>
      <c r="E218" s="231">
        <f>(Egresos!D48)/1000</f>
        <v>90000</v>
      </c>
      <c r="F218" s="230">
        <f>F219+F220+F221</f>
        <v>77000</v>
      </c>
      <c r="G218" s="230">
        <f>(Egresos!E48)/1000</f>
        <v>43205.413</v>
      </c>
      <c r="H218" s="230">
        <f>F218-G218</f>
        <v>33794.587</v>
      </c>
      <c r="I218" s="238">
        <f>(Egresos!F48)/1000</f>
        <v>46794.587</v>
      </c>
      <c r="J218" s="239"/>
      <c r="M218" s="146"/>
    </row>
    <row r="219" spans="1:13" ht="15" x14ac:dyDescent="0.2">
      <c r="A219" s="174" t="str">
        <f>Egresos!A49</f>
        <v>SSS.21.01.001.019.001</v>
      </c>
      <c r="B219" s="175"/>
      <c r="C219" s="229" t="str">
        <f>Egresos!B49</f>
        <v>Asignación de Responsabilidad Judicial, Art. 2º,  Ley Nº 20.008</v>
      </c>
      <c r="D219" s="230">
        <f>(Egresos!C49)/1000</f>
        <v>0</v>
      </c>
      <c r="E219" s="231">
        <f>(Egresos!D49)/1000</f>
        <v>0</v>
      </c>
      <c r="F219" s="230"/>
      <c r="G219" s="230">
        <f>(Egresos!E49)/1000</f>
        <v>0</v>
      </c>
      <c r="H219" s="230"/>
      <c r="I219" s="241">
        <f>(Egresos!F49)/1000</f>
        <v>0</v>
      </c>
      <c r="J219" s="242"/>
    </row>
    <row r="220" spans="1:13" ht="15" x14ac:dyDescent="0.2">
      <c r="A220" s="174" t="str">
        <f>Egresos!A50</f>
        <v>SSS.21.01.001.019.002</v>
      </c>
      <c r="B220" s="175"/>
      <c r="C220" s="229" t="str">
        <f>Egresos!B50</f>
        <v>Asignación de Responsabilidad Directiva</v>
      </c>
      <c r="D220" s="230">
        <f>(Egresos!C50)/1000</f>
        <v>90000</v>
      </c>
      <c r="E220" s="231">
        <f>(Egresos!D50)/1000</f>
        <v>90000</v>
      </c>
      <c r="F220" s="230">
        <v>77000</v>
      </c>
      <c r="G220" s="230">
        <f>(Egresos!E50)/1000</f>
        <v>43205.413</v>
      </c>
      <c r="H220" s="230">
        <f>F220-G220</f>
        <v>33794.587</v>
      </c>
      <c r="I220" s="241">
        <f>(Egresos!F50)/1000</f>
        <v>46794.587</v>
      </c>
      <c r="J220" s="242"/>
    </row>
    <row r="221" spans="1:13" ht="15" x14ac:dyDescent="0.2">
      <c r="A221" s="174" t="str">
        <f>Egresos!A51</f>
        <v>SSS.21.01.001.019.004</v>
      </c>
      <c r="B221" s="175"/>
      <c r="C221" s="229" t="str">
        <f>Egresos!B51</f>
        <v>Asignación de Responsabilidad, Art. 9, Decreto 252 de 1976</v>
      </c>
      <c r="D221" s="230">
        <f>(Egresos!C51)/1000</f>
        <v>0</v>
      </c>
      <c r="E221" s="231">
        <f>(Egresos!D51)/1000</f>
        <v>0</v>
      </c>
      <c r="F221" s="230"/>
      <c r="G221" s="230">
        <f>(Egresos!E51)/1000</f>
        <v>0</v>
      </c>
      <c r="H221" s="230"/>
      <c r="I221" s="241">
        <f>(Egresos!F51)/1000</f>
        <v>0</v>
      </c>
      <c r="J221" s="242"/>
    </row>
    <row r="222" spans="1:13" s="240" customFormat="1" ht="15" x14ac:dyDescent="0.2">
      <c r="A222" s="174" t="str">
        <f>Egresos!A52</f>
        <v>SSS.21.01.001.022.000</v>
      </c>
      <c r="B222" s="175"/>
      <c r="C222" s="229" t="str">
        <f>Egresos!B52</f>
        <v>Componente Base Asignación de desempeño</v>
      </c>
      <c r="D222" s="230">
        <f>(Egresos!C52)/1000</f>
        <v>0</v>
      </c>
      <c r="E222" s="231">
        <f>(Egresos!D52)/1000</f>
        <v>0</v>
      </c>
      <c r="F222" s="230"/>
      <c r="G222" s="230">
        <f>(Egresos!E52)/1000</f>
        <v>0</v>
      </c>
      <c r="H222" s="230"/>
      <c r="I222" s="238">
        <f>(Egresos!F52)/1000</f>
        <v>0</v>
      </c>
      <c r="J222" s="239"/>
      <c r="M222" s="146"/>
    </row>
    <row r="223" spans="1:13" s="240" customFormat="1" ht="15" x14ac:dyDescent="0.2">
      <c r="A223" s="174" t="str">
        <f>Egresos!A53</f>
        <v>SSS.21.01.001.025.000</v>
      </c>
      <c r="B223" s="175"/>
      <c r="C223" s="229" t="str">
        <f>Egresos!B53</f>
        <v>Asignación Artículo 1, Ley Nº19.112</v>
      </c>
      <c r="D223" s="230">
        <f>(Egresos!C53)/1000</f>
        <v>0</v>
      </c>
      <c r="E223" s="231">
        <f>(Egresos!D53)/1000</f>
        <v>0</v>
      </c>
      <c r="F223" s="230">
        <f>F224+F225</f>
        <v>0</v>
      </c>
      <c r="G223" s="230">
        <f>(Egresos!E53)/1000</f>
        <v>0</v>
      </c>
      <c r="H223" s="230"/>
      <c r="I223" s="238">
        <f>(Egresos!F53)/1000</f>
        <v>0</v>
      </c>
      <c r="J223" s="239"/>
      <c r="M223" s="146"/>
    </row>
    <row r="224" spans="1:13" ht="15" x14ac:dyDescent="0.2">
      <c r="A224" s="174" t="str">
        <f>Egresos!A54</f>
        <v>SSS.21.01.001.025.001</v>
      </c>
      <c r="B224" s="175"/>
      <c r="C224" s="229" t="str">
        <f>Egresos!B54</f>
        <v>Asignación Especial Profesionales Ley Nº15.076, letra a), Art. 1, Ley Nº19.112</v>
      </c>
      <c r="D224" s="230">
        <f>(Egresos!C54)/1000</f>
        <v>0</v>
      </c>
      <c r="E224" s="231">
        <f>(Egresos!D54)/1000</f>
        <v>0</v>
      </c>
      <c r="F224" s="230"/>
      <c r="G224" s="230">
        <f>(Egresos!E54)/1000</f>
        <v>0</v>
      </c>
      <c r="H224" s="230"/>
      <c r="I224" s="241">
        <f>(Egresos!F54)/1000</f>
        <v>0</v>
      </c>
      <c r="J224" s="242"/>
    </row>
    <row r="225" spans="1:13" ht="15" x14ac:dyDescent="0.2">
      <c r="A225" s="174" t="str">
        <f>Egresos!A55</f>
        <v>SSS.21.01.001.025.002</v>
      </c>
      <c r="B225" s="175"/>
      <c r="C225" s="229" t="str">
        <f>Egresos!B55</f>
        <v>Asignación Especial Profesionales Ley Nº15.076, letra b), Art. 1, Ley Nº19.112</v>
      </c>
      <c r="D225" s="230">
        <f>(Egresos!C55)/1000</f>
        <v>0</v>
      </c>
      <c r="E225" s="231">
        <f>(Egresos!D55)/1000</f>
        <v>0</v>
      </c>
      <c r="F225" s="230"/>
      <c r="G225" s="230">
        <f>(Egresos!E55)/1000</f>
        <v>0</v>
      </c>
      <c r="H225" s="230"/>
      <c r="I225" s="241">
        <f>(Egresos!F55)/1000</f>
        <v>0</v>
      </c>
      <c r="J225" s="242"/>
    </row>
    <row r="226" spans="1:13" s="240" customFormat="1" ht="15" x14ac:dyDescent="0.2">
      <c r="A226" s="174" t="str">
        <f>Egresos!A56</f>
        <v>SSS.21.01.001.026.000</v>
      </c>
      <c r="B226" s="175"/>
      <c r="C226" s="229" t="str">
        <f>Egresos!B56</f>
        <v>Asignación Artículo 1, Ley Nº19.432</v>
      </c>
      <c r="D226" s="230">
        <f>(Egresos!C56)/1000</f>
        <v>0</v>
      </c>
      <c r="E226" s="231">
        <f>(Egresos!D56)/1000</f>
        <v>0</v>
      </c>
      <c r="F226" s="230"/>
      <c r="G226" s="230">
        <f>(Egresos!E56)/1000</f>
        <v>0</v>
      </c>
      <c r="H226" s="230"/>
      <c r="I226" s="238">
        <f>(Egresos!F56)/1000</f>
        <v>0</v>
      </c>
      <c r="J226" s="239"/>
      <c r="M226" s="146"/>
    </row>
    <row r="227" spans="1:13" s="240" customFormat="1" ht="15" x14ac:dyDescent="0.2">
      <c r="A227" s="174" t="str">
        <f>Egresos!A57</f>
        <v>SSS.21.01.001.027.000</v>
      </c>
      <c r="B227" s="175"/>
      <c r="C227" s="229" t="str">
        <f>Egresos!B57</f>
        <v>Asignación de Estímulo personal Médico Diurno</v>
      </c>
      <c r="D227" s="230">
        <f>(Egresos!C57)/1000</f>
        <v>0</v>
      </c>
      <c r="E227" s="231">
        <f>(Egresos!D57)/1000</f>
        <v>0</v>
      </c>
      <c r="F227" s="230"/>
      <c r="G227" s="230">
        <f>(Egresos!E57)/1000</f>
        <v>0</v>
      </c>
      <c r="H227" s="230"/>
      <c r="I227" s="238">
        <f>(Egresos!F57)/1000</f>
        <v>0</v>
      </c>
      <c r="J227" s="239"/>
      <c r="M227" s="146"/>
    </row>
    <row r="228" spans="1:13" s="240" customFormat="1" ht="15" x14ac:dyDescent="0.2">
      <c r="A228" s="174" t="str">
        <f>Egresos!A58</f>
        <v>SSS.21.01.001.028.000</v>
      </c>
      <c r="B228" s="175"/>
      <c r="C228" s="229" t="str">
        <f>Egresos!B58</f>
        <v>Asignación de Estímulo Personal Médico y Profesores</v>
      </c>
      <c r="D228" s="230">
        <f>(Egresos!C58)/1000</f>
        <v>5000</v>
      </c>
      <c r="E228" s="231">
        <f>(Egresos!D58)/1000</f>
        <v>5000</v>
      </c>
      <c r="F228" s="230">
        <f>F229+F230+F231</f>
        <v>0</v>
      </c>
      <c r="G228" s="230">
        <f>(Egresos!E58)/1000</f>
        <v>0</v>
      </c>
      <c r="H228" s="230"/>
      <c r="I228" s="238">
        <f>(Egresos!F58)/1000</f>
        <v>5000</v>
      </c>
      <c r="J228" s="239"/>
      <c r="M228" s="146"/>
    </row>
    <row r="229" spans="1:13" ht="15" x14ac:dyDescent="0.2">
      <c r="A229" s="174" t="str">
        <f>Egresos!A59</f>
        <v>SSS.21.01.001.028.002</v>
      </c>
      <c r="B229" s="175"/>
      <c r="C229" s="229" t="str">
        <f>Egresos!B59</f>
        <v>Asignación por Desempeño en Condiciones Difíciles, Art. 28, Ley N° 19.378</v>
      </c>
      <c r="D229" s="230">
        <f>(Egresos!C59)/1000</f>
        <v>0</v>
      </c>
      <c r="E229" s="231">
        <f>(Egresos!D59)/1000</f>
        <v>0</v>
      </c>
      <c r="F229" s="230"/>
      <c r="G229" s="230">
        <f>(Egresos!E59)/1000</f>
        <v>0</v>
      </c>
      <c r="H229" s="230"/>
      <c r="I229" s="241">
        <f>(Egresos!F59)/1000</f>
        <v>0</v>
      </c>
      <c r="J229" s="242"/>
    </row>
    <row r="230" spans="1:13" ht="15" x14ac:dyDescent="0.2">
      <c r="A230" s="174" t="str">
        <f>Egresos!A60</f>
        <v>SSS.21.01.001.028.003</v>
      </c>
      <c r="B230" s="175"/>
      <c r="C230" s="229" t="str">
        <f>Egresos!B60</f>
        <v>Asignación de Estímulo, Art. 65, Ley Nª18.482</v>
      </c>
      <c r="D230" s="230">
        <f>(Egresos!C60)/1000</f>
        <v>0</v>
      </c>
      <c r="E230" s="231">
        <f>(Egresos!D60)/1000</f>
        <v>0</v>
      </c>
      <c r="F230" s="230"/>
      <c r="G230" s="230">
        <f>(Egresos!E60)/1000</f>
        <v>0</v>
      </c>
      <c r="H230" s="230"/>
      <c r="I230" s="241">
        <f>(Egresos!F60)/1000</f>
        <v>0</v>
      </c>
      <c r="J230" s="242"/>
    </row>
    <row r="231" spans="1:13" ht="15" x14ac:dyDescent="0.2">
      <c r="A231" s="174" t="str">
        <f>Egresos!A61</f>
        <v>SSS.21.01.001.028.004</v>
      </c>
      <c r="B231" s="175"/>
      <c r="C231" s="229" t="str">
        <f>Egresos!B61</f>
        <v>Asignación de Estímulo, Art. 14, Ley Nª15.076</v>
      </c>
      <c r="D231" s="230">
        <f>(Egresos!C61)/1000</f>
        <v>5000</v>
      </c>
      <c r="E231" s="231">
        <f>(Egresos!D61)/1000</f>
        <v>5000</v>
      </c>
      <c r="F231" s="230"/>
      <c r="G231" s="230">
        <f>(Egresos!E61)/1000</f>
        <v>0</v>
      </c>
      <c r="H231" s="230"/>
      <c r="I231" s="241">
        <f>(Egresos!F61)/1000</f>
        <v>5000</v>
      </c>
      <c r="J231" s="242"/>
    </row>
    <row r="232" spans="1:13" s="240" customFormat="1" ht="15" x14ac:dyDescent="0.2">
      <c r="A232" s="174" t="str">
        <f>Egresos!A62</f>
        <v>SSS.21.01.001.031.000</v>
      </c>
      <c r="B232" s="175"/>
      <c r="C232" s="229" t="str">
        <f>Egresos!B62</f>
        <v>Asignación de Experiencia Calificada</v>
      </c>
      <c r="D232" s="230">
        <f>(Egresos!C62)/1000</f>
        <v>80000</v>
      </c>
      <c r="E232" s="231">
        <f>(Egresos!D62)/1000</f>
        <v>80000</v>
      </c>
      <c r="F232" s="230">
        <f>F233</f>
        <v>62000</v>
      </c>
      <c r="G232" s="230">
        <f>(Egresos!E62)/1000</f>
        <v>35835.796000000002</v>
      </c>
      <c r="H232" s="230">
        <f>F232-G232</f>
        <v>26164.203999999998</v>
      </c>
      <c r="I232" s="238">
        <f>(Egresos!F62)/1000</f>
        <v>44164.203999999998</v>
      </c>
      <c r="J232" s="239"/>
      <c r="M232" s="146"/>
    </row>
    <row r="233" spans="1:13" ht="15" x14ac:dyDescent="0.2">
      <c r="A233" s="174" t="str">
        <f>Egresos!A63</f>
        <v>SSS.21.01.001.031.002</v>
      </c>
      <c r="B233" s="175"/>
      <c r="C233" s="229" t="str">
        <f>Egresos!B63</f>
        <v>Asignación Post-Título, Art. 42, Ley N° 19.378</v>
      </c>
      <c r="D233" s="230">
        <f>(Egresos!C63)/1000</f>
        <v>80000</v>
      </c>
      <c r="E233" s="231">
        <f>(Egresos!D63)/1000</f>
        <v>80000</v>
      </c>
      <c r="F233" s="230">
        <v>62000</v>
      </c>
      <c r="G233" s="230">
        <f>(Egresos!E63)/1000</f>
        <v>35835.796000000002</v>
      </c>
      <c r="H233" s="230">
        <f>F233-G233</f>
        <v>26164.203999999998</v>
      </c>
      <c r="I233" s="241">
        <f>(Egresos!F63)/1000</f>
        <v>44164.203999999998</v>
      </c>
      <c r="J233" s="242"/>
    </row>
    <row r="234" spans="1:13" s="240" customFormat="1" ht="15" x14ac:dyDescent="0.2">
      <c r="A234" s="174" t="str">
        <f>Egresos!A64</f>
        <v>SSS.21.01.001.032.000</v>
      </c>
      <c r="B234" s="175"/>
      <c r="C234" s="229" t="str">
        <f>Egresos!B64</f>
        <v>Asignación de Reforzamiento Profesional Diurno</v>
      </c>
      <c r="D234" s="230">
        <f>(Egresos!C64)/1000</f>
        <v>0</v>
      </c>
      <c r="E234" s="231">
        <f>(Egresos!D64)/1000</f>
        <v>0</v>
      </c>
      <c r="F234" s="230"/>
      <c r="G234" s="230">
        <f>(Egresos!E64)/1000</f>
        <v>0</v>
      </c>
      <c r="H234" s="230"/>
      <c r="I234" s="238">
        <f>(Egresos!F64)/1000</f>
        <v>0</v>
      </c>
      <c r="J234" s="239"/>
      <c r="M234" s="146"/>
    </row>
    <row r="235" spans="1:13" s="240" customFormat="1" ht="15" x14ac:dyDescent="0.2">
      <c r="A235" s="174" t="str">
        <f>Egresos!A65</f>
        <v>SSS.21.01.001.037.000</v>
      </c>
      <c r="B235" s="175"/>
      <c r="C235" s="229" t="str">
        <f>Egresos!B65</f>
        <v>Asignación Única</v>
      </c>
      <c r="D235" s="230">
        <f>(Egresos!C65)/1000</f>
        <v>0</v>
      </c>
      <c r="E235" s="231">
        <f>(Egresos!D65)/1000</f>
        <v>0</v>
      </c>
      <c r="F235" s="230"/>
      <c r="G235" s="230">
        <f>(Egresos!E65)/1000</f>
        <v>0</v>
      </c>
      <c r="H235" s="230"/>
      <c r="I235" s="238">
        <f>(Egresos!F65)/1000</f>
        <v>0</v>
      </c>
      <c r="J235" s="239"/>
      <c r="M235" s="146"/>
    </row>
    <row r="236" spans="1:13" s="240" customFormat="1" ht="15" x14ac:dyDescent="0.2">
      <c r="A236" s="174" t="str">
        <f>Egresos!A66</f>
        <v>SSS.21.01.001.038.000</v>
      </c>
      <c r="B236" s="175"/>
      <c r="C236" s="229" t="str">
        <f>Egresos!B66</f>
        <v>Asignación Zonas Extremas</v>
      </c>
      <c r="D236" s="230">
        <f>(Egresos!C66)/1000</f>
        <v>0</v>
      </c>
      <c r="E236" s="231">
        <f>(Egresos!D66)/1000</f>
        <v>0</v>
      </c>
      <c r="F236" s="230"/>
      <c r="G236" s="230">
        <f>(Egresos!E66)/1000</f>
        <v>0</v>
      </c>
      <c r="H236" s="230"/>
      <c r="I236" s="238">
        <f>(Egresos!F66)/1000</f>
        <v>0</v>
      </c>
      <c r="J236" s="239"/>
      <c r="M236" s="146"/>
    </row>
    <row r="237" spans="1:13" s="240" customFormat="1" ht="15" x14ac:dyDescent="0.2">
      <c r="A237" s="174" t="str">
        <f>Egresos!A67</f>
        <v>SSS.21.01.001.043.000</v>
      </c>
      <c r="B237" s="175"/>
      <c r="C237" s="229" t="str">
        <f>Egresos!B67</f>
        <v>Asignación Inherente al Cargo Ley Nº 18.695</v>
      </c>
      <c r="D237" s="230">
        <f>(Egresos!C67)/1000</f>
        <v>0</v>
      </c>
      <c r="E237" s="231">
        <f>(Egresos!D67)/1000</f>
        <v>0</v>
      </c>
      <c r="F237" s="230"/>
      <c r="G237" s="230">
        <f>(Egresos!E67)/1000</f>
        <v>0</v>
      </c>
      <c r="H237" s="230"/>
      <c r="I237" s="238">
        <f>(Egresos!F67)/1000</f>
        <v>0</v>
      </c>
      <c r="J237" s="239"/>
      <c r="M237" s="146"/>
    </row>
    <row r="238" spans="1:13" s="240" customFormat="1" ht="15" x14ac:dyDescent="0.2">
      <c r="A238" s="174" t="str">
        <f>Egresos!A68</f>
        <v>SSS.21.01.001.044.000</v>
      </c>
      <c r="B238" s="175"/>
      <c r="C238" s="229" t="str">
        <f>Egresos!B68</f>
        <v>Asignación de Atención Primaria Municipal</v>
      </c>
      <c r="D238" s="230">
        <f>(Egresos!C68)/1000</f>
        <v>1570000</v>
      </c>
      <c r="E238" s="231">
        <f>(Egresos!D68)/1000</f>
        <v>1570000</v>
      </c>
      <c r="F238" s="230">
        <f>F239</f>
        <v>1830000</v>
      </c>
      <c r="G238" s="230">
        <f>(Egresos!E68)/1000</f>
        <v>1069945.3219999999</v>
      </c>
      <c r="H238" s="230">
        <f>F238-G238</f>
        <v>760054.67800000007</v>
      </c>
      <c r="I238" s="238">
        <f>(Egresos!F68)/1000</f>
        <v>500054.67800000001</v>
      </c>
      <c r="J238" s="239"/>
      <c r="M238" s="146"/>
    </row>
    <row r="239" spans="1:13" ht="15" x14ac:dyDescent="0.2">
      <c r="A239" s="174" t="str">
        <f>Egresos!A69</f>
        <v>SSS.21.01.001.044.001</v>
      </c>
      <c r="B239" s="175"/>
      <c r="C239" s="229" t="str">
        <f>Egresos!B69</f>
        <v>Asignación Atención Primaria Salud, Arts. 23 y 25, Ley N° 19.378</v>
      </c>
      <c r="D239" s="230">
        <f>(Egresos!C69)/1000</f>
        <v>1570000</v>
      </c>
      <c r="E239" s="231">
        <f>(Egresos!D69)/1000</f>
        <v>1570000</v>
      </c>
      <c r="F239" s="230">
        <v>1830000</v>
      </c>
      <c r="G239" s="230">
        <f>(Egresos!E69)/1000</f>
        <v>1069945.3219999999</v>
      </c>
      <c r="H239" s="230">
        <f>F239-G239</f>
        <v>760054.67800000007</v>
      </c>
      <c r="I239" s="241">
        <f>(Egresos!F69)/1000</f>
        <v>500054.67800000001</v>
      </c>
      <c r="J239" s="242"/>
    </row>
    <row r="240" spans="1:13" s="240" customFormat="1" ht="15" x14ac:dyDescent="0.2">
      <c r="A240" s="174" t="str">
        <f>Egresos!A70</f>
        <v>SSS.21.01.001.046.000</v>
      </c>
      <c r="B240" s="175"/>
      <c r="C240" s="229" t="str">
        <f>Egresos!B70</f>
        <v>Asignación de Experiencia</v>
      </c>
      <c r="D240" s="230">
        <f>(Egresos!C70)/1000</f>
        <v>64000</v>
      </c>
      <c r="E240" s="231">
        <f>(Egresos!D70)/1000</f>
        <v>64000</v>
      </c>
      <c r="F240" s="230"/>
      <c r="G240" s="230">
        <f>(Egresos!E70)/1000</f>
        <v>0</v>
      </c>
      <c r="H240" s="230"/>
      <c r="I240" s="238">
        <f>(Egresos!F70)/1000</f>
        <v>64000</v>
      </c>
      <c r="J240" s="239"/>
      <c r="M240" s="146"/>
    </row>
    <row r="241" spans="1:13" s="240" customFormat="1" ht="15" x14ac:dyDescent="0.2">
      <c r="A241" s="174" t="str">
        <f>Egresos!A71</f>
        <v>SSS.21.01.001.047.000</v>
      </c>
      <c r="B241" s="175"/>
      <c r="C241" s="229" t="str">
        <f>Egresos!B71</f>
        <v>Asignación por Tramo de Desarrollo Profesional</v>
      </c>
      <c r="D241" s="230">
        <f>(Egresos!C71)/1000</f>
        <v>0</v>
      </c>
      <c r="E241" s="231">
        <f>(Egresos!D71)/1000</f>
        <v>0</v>
      </c>
      <c r="F241" s="230"/>
      <c r="G241" s="230">
        <f>(Egresos!E71)/1000</f>
        <v>0</v>
      </c>
      <c r="H241" s="230"/>
      <c r="I241" s="238">
        <f>(Egresos!F71)/1000</f>
        <v>0</v>
      </c>
      <c r="J241" s="239"/>
      <c r="M241" s="146"/>
    </row>
    <row r="242" spans="1:13" s="240" customFormat="1" ht="15" x14ac:dyDescent="0.2">
      <c r="A242" s="174" t="str">
        <f>Egresos!A72</f>
        <v>SSS.21.01.001.048.000</v>
      </c>
      <c r="B242" s="175"/>
      <c r="C242" s="229" t="str">
        <f>Egresos!B72</f>
        <v>Asignación de Reconocimiento por Docencia en Establecimientos de Alta Concentración de Alumnos Prioritarios</v>
      </c>
      <c r="D242" s="230">
        <f>(Egresos!C72)/1000</f>
        <v>0</v>
      </c>
      <c r="E242" s="231">
        <f>(Egresos!D72)/1000</f>
        <v>0</v>
      </c>
      <c r="F242" s="230"/>
      <c r="G242" s="230">
        <f>(Egresos!E72)/1000</f>
        <v>0</v>
      </c>
      <c r="H242" s="230"/>
      <c r="I242" s="238">
        <f>(Egresos!F72)/1000</f>
        <v>0</v>
      </c>
      <c r="J242" s="239"/>
      <c r="M242" s="146"/>
    </row>
    <row r="243" spans="1:13" s="240" customFormat="1" ht="15" x14ac:dyDescent="0.2">
      <c r="A243" s="174" t="str">
        <f>Egresos!A73</f>
        <v>SSS.21.01.001.049.000</v>
      </c>
      <c r="B243" s="175"/>
      <c r="C243" s="229" t="str">
        <f>Egresos!B73</f>
        <v>Asignación de Responsabilidad Directiva y Asignación Técnico Pedagógica</v>
      </c>
      <c r="D243" s="230">
        <f>(Egresos!C73)/1000</f>
        <v>0</v>
      </c>
      <c r="E243" s="231">
        <f>(Egresos!D73)/1000</f>
        <v>0</v>
      </c>
      <c r="F243" s="230">
        <f>F244+F245</f>
        <v>0</v>
      </c>
      <c r="G243" s="230">
        <f>(Egresos!E73)/1000</f>
        <v>0</v>
      </c>
      <c r="H243" s="230"/>
      <c r="I243" s="238">
        <f>(Egresos!F73)/1000</f>
        <v>0</v>
      </c>
      <c r="J243" s="239"/>
      <c r="M243" s="146"/>
    </row>
    <row r="244" spans="1:13" ht="15" x14ac:dyDescent="0.2">
      <c r="A244" s="174" t="str">
        <f>Egresos!A74</f>
        <v>SSS.21.01.001.049.001</v>
      </c>
      <c r="B244" s="175"/>
      <c r="C244" s="229" t="str">
        <f>Egresos!B74</f>
        <v>Asignación por Responsabilidad Directiva</v>
      </c>
      <c r="D244" s="230">
        <f>(Egresos!C74)/1000</f>
        <v>0</v>
      </c>
      <c r="E244" s="231">
        <f>(Egresos!D74)/1000</f>
        <v>0</v>
      </c>
      <c r="F244" s="230"/>
      <c r="G244" s="230">
        <f>(Egresos!E74)/1000</f>
        <v>0</v>
      </c>
      <c r="H244" s="230"/>
      <c r="I244" s="241">
        <f>(Egresos!F74)/1000</f>
        <v>0</v>
      </c>
      <c r="J244" s="242"/>
    </row>
    <row r="245" spans="1:13" ht="15" x14ac:dyDescent="0.2">
      <c r="A245" s="174" t="str">
        <f>Egresos!A75</f>
        <v>SSS.21.01.001.049.002</v>
      </c>
      <c r="B245" s="175"/>
      <c r="C245" s="229" t="str">
        <f>Egresos!B75</f>
        <v>Asignación de Responsabilidad Técnico Pedagógica</v>
      </c>
      <c r="D245" s="230">
        <f>(Egresos!C75)/1000</f>
        <v>0</v>
      </c>
      <c r="E245" s="231">
        <f>(Egresos!D75)/1000</f>
        <v>0</v>
      </c>
      <c r="F245" s="230"/>
      <c r="G245" s="230">
        <f>(Egresos!E75)/1000</f>
        <v>0</v>
      </c>
      <c r="H245" s="230"/>
      <c r="I245" s="241">
        <f>(Egresos!F75)/1000</f>
        <v>0</v>
      </c>
      <c r="J245" s="242"/>
    </row>
    <row r="246" spans="1:13" s="240" customFormat="1" ht="15" x14ac:dyDescent="0.2">
      <c r="A246" s="174" t="str">
        <f>Egresos!A76</f>
        <v>SSS.21.01.001.050.000</v>
      </c>
      <c r="B246" s="175"/>
      <c r="C246" s="229" t="str">
        <f>Egresos!B76</f>
        <v>Bonificación por Reconocimiento Profesional</v>
      </c>
      <c r="D246" s="230">
        <f>(Egresos!C76)/1000</f>
        <v>0</v>
      </c>
      <c r="E246" s="231">
        <f>(Egresos!D76)/1000</f>
        <v>0</v>
      </c>
      <c r="F246" s="230"/>
      <c r="G246" s="230">
        <f>(Egresos!E76)/1000</f>
        <v>0</v>
      </c>
      <c r="H246" s="230"/>
      <c r="I246" s="238">
        <f>(Egresos!F76)/1000</f>
        <v>0</v>
      </c>
      <c r="J246" s="239"/>
      <c r="M246" s="146"/>
    </row>
    <row r="247" spans="1:13" s="240" customFormat="1" ht="15" x14ac:dyDescent="0.2">
      <c r="A247" s="174" t="str">
        <f>Egresos!A77</f>
        <v>SSS.21.01.001.051.000</v>
      </c>
      <c r="B247" s="175"/>
      <c r="C247" s="229" t="str">
        <f>Egresos!B77</f>
        <v>Bonificación por Excelencia Académica</v>
      </c>
      <c r="D247" s="230">
        <f>(Egresos!C77)/1000</f>
        <v>0</v>
      </c>
      <c r="E247" s="231">
        <f>(Egresos!D77)/1000</f>
        <v>0</v>
      </c>
      <c r="F247" s="230"/>
      <c r="G247" s="230">
        <f>(Egresos!E77)/1000</f>
        <v>0</v>
      </c>
      <c r="H247" s="230"/>
      <c r="I247" s="238">
        <f>(Egresos!F77)/1000</f>
        <v>0</v>
      </c>
      <c r="J247" s="239"/>
      <c r="M247" s="146"/>
    </row>
    <row r="248" spans="1:13" s="240" customFormat="1" ht="15" x14ac:dyDescent="0.2">
      <c r="A248" s="174" t="str">
        <f>Egresos!A78</f>
        <v>SSS.21.01.001.999.000</v>
      </c>
      <c r="B248" s="175"/>
      <c r="C248" s="229" t="str">
        <f>Egresos!B78</f>
        <v>Otras Asignaciones</v>
      </c>
      <c r="D248" s="230">
        <f>(Egresos!C78)/1000</f>
        <v>0</v>
      </c>
      <c r="E248" s="231">
        <f>(Egresos!D78)/1000</f>
        <v>0</v>
      </c>
      <c r="F248" s="230">
        <v>3480</v>
      </c>
      <c r="G248" s="230">
        <f>(Egresos!E78)/1000</f>
        <v>1968.739</v>
      </c>
      <c r="H248" s="230">
        <f>F248-G248</f>
        <v>1511.261</v>
      </c>
      <c r="I248" s="238">
        <f>(Egresos!F78)/1000</f>
        <v>-1968.739</v>
      </c>
      <c r="J248" s="239"/>
      <c r="M248" s="146"/>
    </row>
    <row r="249" spans="1:13" s="195" customFormat="1" ht="15" x14ac:dyDescent="0.2">
      <c r="A249" s="174" t="str">
        <f>Egresos!A79</f>
        <v>SSS.21.01.002.000.000</v>
      </c>
      <c r="B249" s="175"/>
      <c r="C249" s="229" t="str">
        <f>Egresos!B79</f>
        <v>Aportes del Empleador</v>
      </c>
      <c r="D249" s="230">
        <f>(Egresos!C79)/1000</f>
        <v>300000</v>
      </c>
      <c r="E249" s="231">
        <f>(Egresos!D79)/1000</f>
        <v>300000</v>
      </c>
      <c r="F249" s="230">
        <f>F250+F251</f>
        <v>148000</v>
      </c>
      <c r="G249" s="230">
        <f>(Egresos!E79)/1000</f>
        <v>86061.569000000003</v>
      </c>
      <c r="H249" s="230">
        <f>F249-G249</f>
        <v>61938.430999999997</v>
      </c>
      <c r="I249" s="236">
        <f>(Egresos!F79)/1000</f>
        <v>213938.43100000001</v>
      </c>
      <c r="J249" s="237"/>
      <c r="M249" s="146"/>
    </row>
    <row r="250" spans="1:13" ht="15" x14ac:dyDescent="0.2">
      <c r="A250" s="174" t="str">
        <f>Egresos!A80</f>
        <v>SSS.21.01.002.001.000</v>
      </c>
      <c r="B250" s="175"/>
      <c r="C250" s="229" t="str">
        <f>Egresos!B80</f>
        <v>A Servicios de Bienestar</v>
      </c>
      <c r="D250" s="230">
        <f>(Egresos!C80)/1000</f>
        <v>0</v>
      </c>
      <c r="E250" s="231">
        <f>(Egresos!D80)/1000</f>
        <v>0</v>
      </c>
      <c r="F250" s="230"/>
      <c r="G250" s="230">
        <f>(Egresos!E80)/1000</f>
        <v>0</v>
      </c>
      <c r="H250" s="230"/>
      <c r="I250" s="241">
        <f>(Egresos!F80)/1000</f>
        <v>0</v>
      </c>
      <c r="J250" s="242"/>
    </row>
    <row r="251" spans="1:13" ht="15" x14ac:dyDescent="0.2">
      <c r="A251" s="174" t="str">
        <f>Egresos!A81</f>
        <v>SSS.21.01.002.002.000</v>
      </c>
      <c r="B251" s="175"/>
      <c r="C251" s="229" t="str">
        <f>Egresos!B81</f>
        <v>Otras Cotizaciones Previsionales</v>
      </c>
      <c r="D251" s="230">
        <f>(Egresos!C81)/1000</f>
        <v>300000</v>
      </c>
      <c r="E251" s="231">
        <f>(Egresos!D81)/1000</f>
        <v>300000</v>
      </c>
      <c r="F251" s="230">
        <v>148000</v>
      </c>
      <c r="G251" s="230">
        <f>(Egresos!E81)/1000</f>
        <v>86061.569000000003</v>
      </c>
      <c r="H251" s="230">
        <f>F251-G251</f>
        <v>61938.430999999997</v>
      </c>
      <c r="I251" s="241">
        <f>(Egresos!F81)/1000</f>
        <v>213938.43100000001</v>
      </c>
      <c r="J251" s="242"/>
    </row>
    <row r="252" spans="1:13" s="195" customFormat="1" ht="15" x14ac:dyDescent="0.2">
      <c r="A252" s="174" t="str">
        <f>Egresos!A82</f>
        <v>SSS.21.01.003.000.000</v>
      </c>
      <c r="B252" s="175"/>
      <c r="C252" s="229" t="str">
        <f>Egresos!B82</f>
        <v>Asignaciones por Desempeño</v>
      </c>
      <c r="D252" s="230">
        <f>(Egresos!C82)/1000</f>
        <v>600000</v>
      </c>
      <c r="E252" s="231">
        <f>(Egresos!D82)/1000</f>
        <v>600000</v>
      </c>
      <c r="F252" s="230">
        <f>F253+F256+F260</f>
        <v>653000</v>
      </c>
      <c r="G252" s="230">
        <f>(Egresos!E82)/1000</f>
        <v>490380.36200000002</v>
      </c>
      <c r="H252" s="230">
        <f>F252-G252</f>
        <v>162619.63799999998</v>
      </c>
      <c r="I252" s="236">
        <f>(Egresos!F82)/1000</f>
        <v>109619.63800000001</v>
      </c>
      <c r="J252" s="237"/>
      <c r="M252" s="146"/>
    </row>
    <row r="253" spans="1:13" s="240" customFormat="1" ht="15" x14ac:dyDescent="0.2">
      <c r="A253" s="174" t="str">
        <f>Egresos!A83</f>
        <v>SSS.21.01.003.001.000</v>
      </c>
      <c r="B253" s="175"/>
      <c r="C253" s="229" t="str">
        <f>Egresos!B83</f>
        <v>Desempeño Institucional</v>
      </c>
      <c r="D253" s="230">
        <f>(Egresos!C83)/1000</f>
        <v>0</v>
      </c>
      <c r="E253" s="231">
        <f>(Egresos!D83)/1000</f>
        <v>0</v>
      </c>
      <c r="F253" s="230"/>
      <c r="G253" s="230">
        <f>(Egresos!E83)/1000</f>
        <v>0</v>
      </c>
      <c r="H253" s="230"/>
      <c r="I253" s="238">
        <f>(Egresos!F83)/1000</f>
        <v>0</v>
      </c>
      <c r="J253" s="239"/>
      <c r="M253" s="146"/>
    </row>
    <row r="254" spans="1:13" ht="15" x14ac:dyDescent="0.2">
      <c r="A254" s="174" t="str">
        <f>Egresos!A84</f>
        <v>SSS.21.01.003.001.001</v>
      </c>
      <c r="B254" s="175"/>
      <c r="C254" s="229" t="str">
        <f>Egresos!B84</f>
        <v>Asignación de Mejoramiento de la Gestión Municipal, Art. 1, Ley Nº20.008</v>
      </c>
      <c r="D254" s="230">
        <f>(Egresos!C84)/1000</f>
        <v>0</v>
      </c>
      <c r="E254" s="231">
        <f>(Egresos!D84)/1000</f>
        <v>0</v>
      </c>
      <c r="F254" s="230"/>
      <c r="G254" s="230">
        <f>(Egresos!E84)/1000</f>
        <v>0</v>
      </c>
      <c r="H254" s="230"/>
      <c r="I254" s="241">
        <f>(Egresos!F84)/1000</f>
        <v>0</v>
      </c>
      <c r="J254" s="242"/>
    </row>
    <row r="255" spans="1:13" ht="15" x14ac:dyDescent="0.2">
      <c r="A255" s="174" t="str">
        <f>Egresos!A85</f>
        <v>SSS.21.01.003.001.002</v>
      </c>
      <c r="B255" s="175"/>
      <c r="C255" s="229" t="str">
        <f>Egresos!B85</f>
        <v>Bonificación Excelencia</v>
      </c>
      <c r="D255" s="230">
        <f>(Egresos!C85)/1000</f>
        <v>0</v>
      </c>
      <c r="E255" s="231">
        <f>(Egresos!D85)/1000</f>
        <v>0</v>
      </c>
      <c r="F255" s="230"/>
      <c r="G255" s="230">
        <f>(Egresos!E85)/1000</f>
        <v>0</v>
      </c>
      <c r="H255" s="230"/>
      <c r="I255" s="241">
        <f>(Egresos!F85)/1000</f>
        <v>0</v>
      </c>
      <c r="J255" s="242"/>
    </row>
    <row r="256" spans="1:13" s="240" customFormat="1" ht="15" x14ac:dyDescent="0.2">
      <c r="A256" s="174" t="str">
        <f>Egresos!A86</f>
        <v>SSS.21.01.003.002.000</v>
      </c>
      <c r="B256" s="175"/>
      <c r="C256" s="229" t="str">
        <f>Egresos!B86</f>
        <v>Desempeño Colectivo</v>
      </c>
      <c r="D256" s="230">
        <f>(Egresos!C86)/1000</f>
        <v>600000</v>
      </c>
      <c r="E256" s="231">
        <f>(Egresos!D86)/1000</f>
        <v>600000</v>
      </c>
      <c r="F256" s="230">
        <f>F257+F258+F259</f>
        <v>653000</v>
      </c>
      <c r="G256" s="230">
        <f>(Egresos!E86)/1000</f>
        <v>490380.36200000002</v>
      </c>
      <c r="H256" s="230">
        <f>F256-G256</f>
        <v>162619.63799999998</v>
      </c>
      <c r="I256" s="238">
        <f>(Egresos!F86)/1000</f>
        <v>109619.63800000001</v>
      </c>
      <c r="J256" s="239"/>
      <c r="M256" s="146"/>
    </row>
    <row r="257" spans="1:13" ht="15" x14ac:dyDescent="0.2">
      <c r="A257" s="174" t="str">
        <f>Egresos!A87</f>
        <v>SSS.21.01.003.002.001</v>
      </c>
      <c r="B257" s="175"/>
      <c r="C257" s="229" t="str">
        <f>Egresos!B87</f>
        <v>Asignación de Mejoramiento de la Gestión Municipal, Art. 1, Ley Nº20.008</v>
      </c>
      <c r="D257" s="230">
        <f>(Egresos!C87)/1000</f>
        <v>600000</v>
      </c>
      <c r="E257" s="231">
        <f>(Egresos!D87)/1000</f>
        <v>600000</v>
      </c>
      <c r="F257" s="230"/>
      <c r="G257" s="230">
        <f>(Egresos!E87)/1000</f>
        <v>0</v>
      </c>
      <c r="H257" s="230"/>
      <c r="I257" s="241">
        <f>(Egresos!F87)/1000</f>
        <v>600000</v>
      </c>
      <c r="J257" s="242"/>
    </row>
    <row r="258" spans="1:13" ht="15" x14ac:dyDescent="0.2">
      <c r="A258" s="174" t="str">
        <f>Egresos!A88</f>
        <v>SSS.21.01.003.002.002</v>
      </c>
      <c r="B258" s="175"/>
      <c r="C258" s="229" t="str">
        <f>Egresos!B88</f>
        <v>Asignación Variable por Desempeño Colectivo</v>
      </c>
      <c r="D258" s="230">
        <f>(Egresos!C88)/1000</f>
        <v>0</v>
      </c>
      <c r="E258" s="231">
        <f>(Egresos!D88)/1000</f>
        <v>0</v>
      </c>
      <c r="F258" s="230"/>
      <c r="G258" s="230">
        <f>(Egresos!E88)/1000</f>
        <v>0</v>
      </c>
      <c r="H258" s="230"/>
      <c r="I258" s="241">
        <f>(Egresos!F88)/1000</f>
        <v>0</v>
      </c>
      <c r="J258" s="242"/>
    </row>
    <row r="259" spans="1:13" ht="15" x14ac:dyDescent="0.2">
      <c r="A259" s="174" t="str">
        <f>Egresos!A89</f>
        <v>SSS.21.01.003.002.003</v>
      </c>
      <c r="B259" s="175"/>
      <c r="C259" s="229" t="str">
        <f>Egresos!B89</f>
        <v>Asignación de Desarrollo y Estímulo al Desempeño Colectivo, Ley Nº19.813</v>
      </c>
      <c r="D259" s="230">
        <f>(Egresos!C89)/1000</f>
        <v>0</v>
      </c>
      <c r="E259" s="231">
        <f>(Egresos!D89)/1000</f>
        <v>0</v>
      </c>
      <c r="F259" s="230">
        <v>653000</v>
      </c>
      <c r="G259" s="230">
        <f>(Egresos!E89)/1000</f>
        <v>490380.36200000002</v>
      </c>
      <c r="H259" s="230">
        <f>F259-G259</f>
        <v>162619.63799999998</v>
      </c>
      <c r="I259" s="241">
        <f>(Egresos!F89)/1000</f>
        <v>-490380.36200000002</v>
      </c>
      <c r="J259" s="242"/>
    </row>
    <row r="260" spans="1:13" s="240" customFormat="1" ht="15" x14ac:dyDescent="0.2">
      <c r="A260" s="174" t="str">
        <f>Egresos!A90</f>
        <v>SSS.21.01.003.003.000</v>
      </c>
      <c r="B260" s="175"/>
      <c r="C260" s="229" t="str">
        <f>Egresos!B90</f>
        <v>Desempeño Individual</v>
      </c>
      <c r="D260" s="230">
        <f>(Egresos!C90)/1000</f>
        <v>0</v>
      </c>
      <c r="E260" s="231">
        <f>(Egresos!D90)/1000</f>
        <v>0</v>
      </c>
      <c r="F260" s="230"/>
      <c r="G260" s="230">
        <f>(Egresos!E90)/1000</f>
        <v>0</v>
      </c>
      <c r="H260" s="230"/>
      <c r="I260" s="238">
        <f>(Egresos!F90)/1000</f>
        <v>0</v>
      </c>
      <c r="J260" s="239"/>
      <c r="M260" s="146"/>
    </row>
    <row r="261" spans="1:13" ht="15" x14ac:dyDescent="0.2">
      <c r="A261" s="174" t="str">
        <f>Egresos!A91</f>
        <v>SSS.21.01.003.003.001</v>
      </c>
      <c r="B261" s="175"/>
      <c r="C261" s="229" t="str">
        <f>Egresos!B91</f>
        <v>Asignación de Mejoramiento de la Gestión Municipal, Art. 1, Ley Nº20.008</v>
      </c>
      <c r="D261" s="230">
        <f>(Egresos!C91)/1000</f>
        <v>0</v>
      </c>
      <c r="E261" s="231">
        <f>(Egresos!D91)/1000</f>
        <v>0</v>
      </c>
      <c r="F261" s="230"/>
      <c r="G261" s="230">
        <f>(Egresos!E91)/1000</f>
        <v>0</v>
      </c>
      <c r="H261" s="230"/>
      <c r="I261" s="241">
        <f>(Egresos!F91)/1000</f>
        <v>0</v>
      </c>
      <c r="J261" s="242"/>
    </row>
    <row r="262" spans="1:13" ht="15" x14ac:dyDescent="0.2">
      <c r="A262" s="174" t="str">
        <f>Egresos!A92</f>
        <v>SSS.21.01.003.003.002</v>
      </c>
      <c r="B262" s="175"/>
      <c r="C262" s="229" t="str">
        <f>Egresos!B92</f>
        <v>Asignación de Incentivo por Gestión Jurisdiccional, Art. 2, Ley Nº20.008</v>
      </c>
      <c r="D262" s="230">
        <f>(Egresos!C92)/1000</f>
        <v>0</v>
      </c>
      <c r="E262" s="231">
        <f>(Egresos!D92)/1000</f>
        <v>0</v>
      </c>
      <c r="F262" s="230"/>
      <c r="G262" s="230">
        <f>(Egresos!E92)/1000</f>
        <v>0</v>
      </c>
      <c r="H262" s="230"/>
      <c r="I262" s="241">
        <f>(Egresos!F92)/1000</f>
        <v>0</v>
      </c>
      <c r="J262" s="242"/>
    </row>
    <row r="263" spans="1:13" ht="15" x14ac:dyDescent="0.2">
      <c r="A263" s="174" t="str">
        <f>Egresos!A93</f>
        <v>SSS.21.01.003.003.003</v>
      </c>
      <c r="B263" s="175"/>
      <c r="C263" s="229" t="str">
        <f>Egresos!B93</f>
        <v>Asignación Especial de Incentivo Profesional, Art. 47, Ley N° 19.070</v>
      </c>
      <c r="D263" s="230">
        <f>(Egresos!C93)/1000</f>
        <v>0</v>
      </c>
      <c r="E263" s="231">
        <f>(Egresos!D93)/1000</f>
        <v>0</v>
      </c>
      <c r="F263" s="230"/>
      <c r="G263" s="230">
        <f>(Egresos!E93)/1000</f>
        <v>0</v>
      </c>
      <c r="H263" s="230"/>
      <c r="I263" s="241">
        <f>(Egresos!F93)/1000</f>
        <v>0</v>
      </c>
      <c r="J263" s="242"/>
    </row>
    <row r="264" spans="1:13" ht="15" x14ac:dyDescent="0.2">
      <c r="A264" s="174" t="str">
        <f>Egresos!A94</f>
        <v>SSS.21.01.003.003.004</v>
      </c>
      <c r="B264" s="175"/>
      <c r="C264" s="229" t="str">
        <f>Egresos!B94</f>
        <v>Asignación Variable por Desempeño Individual</v>
      </c>
      <c r="D264" s="230">
        <f>(Egresos!C94)/1000</f>
        <v>0</v>
      </c>
      <c r="E264" s="231">
        <f>(Egresos!D94)/1000</f>
        <v>0</v>
      </c>
      <c r="F264" s="230"/>
      <c r="G264" s="230">
        <f>(Egresos!E94)/1000</f>
        <v>0</v>
      </c>
      <c r="H264" s="230"/>
      <c r="I264" s="241">
        <f>(Egresos!F94)/1000</f>
        <v>0</v>
      </c>
      <c r="J264" s="242"/>
    </row>
    <row r="265" spans="1:13" ht="15" x14ac:dyDescent="0.2">
      <c r="A265" s="174" t="str">
        <f>Egresos!A95</f>
        <v>SSS.21.01.003.003.005</v>
      </c>
      <c r="B265" s="175"/>
      <c r="C265" s="229" t="str">
        <f>Egresos!B95</f>
        <v>Asignación por Mérito, Art. 30 de la Ley Nº19.378, agrega Ley Nº19.607</v>
      </c>
      <c r="D265" s="230">
        <f>(Egresos!C95)/1000</f>
        <v>0</v>
      </c>
      <c r="E265" s="231">
        <f>(Egresos!D95)/1000</f>
        <v>0</v>
      </c>
      <c r="F265" s="230"/>
      <c r="G265" s="230">
        <f>(Egresos!E95)/1000</f>
        <v>0</v>
      </c>
      <c r="H265" s="230"/>
      <c r="I265" s="241">
        <f>(Egresos!F95)/1000</f>
        <v>0</v>
      </c>
      <c r="J265" s="242"/>
    </row>
    <row r="266" spans="1:13" s="195" customFormat="1" ht="15" x14ac:dyDescent="0.2">
      <c r="A266" s="174" t="str">
        <f>Egresos!A96</f>
        <v>SSS.21.01.004.000.000</v>
      </c>
      <c r="B266" s="175"/>
      <c r="C266" s="229" t="str">
        <f>Egresos!B96</f>
        <v>Remuneraciones Variables</v>
      </c>
      <c r="D266" s="230">
        <f>(Egresos!C96)/1000</f>
        <v>120000</v>
      </c>
      <c r="E266" s="231">
        <f>(Egresos!D96)/1000</f>
        <v>120000</v>
      </c>
      <c r="F266" s="230">
        <f>SUM(F267:F272)</f>
        <v>116000</v>
      </c>
      <c r="G266" s="230">
        <f>(Egresos!E96)/1000</f>
        <v>72701.756999999998</v>
      </c>
      <c r="H266" s="230">
        <f>F266-G266</f>
        <v>43298.243000000002</v>
      </c>
      <c r="I266" s="236">
        <f>(Egresos!F96)/1000</f>
        <v>47298.243000000002</v>
      </c>
      <c r="J266" s="237"/>
      <c r="M266" s="146"/>
    </row>
    <row r="267" spans="1:13" ht="15" x14ac:dyDescent="0.2">
      <c r="A267" s="174" t="str">
        <f>Egresos!A97</f>
        <v>SSS.21.01.004.002.000</v>
      </c>
      <c r="B267" s="175"/>
      <c r="C267" s="229" t="str">
        <f>Egresos!B97</f>
        <v>Asignación de Estímulo Jornadas Prioritarias</v>
      </c>
      <c r="D267" s="230">
        <f>(Egresos!C97)/1000</f>
        <v>0</v>
      </c>
      <c r="E267" s="231">
        <f>(Egresos!D97)/1000</f>
        <v>0</v>
      </c>
      <c r="F267" s="230"/>
      <c r="G267" s="230">
        <f>(Egresos!E97)/1000</f>
        <v>0</v>
      </c>
      <c r="H267" s="230"/>
      <c r="I267" s="241">
        <f>(Egresos!F97)/1000</f>
        <v>0</v>
      </c>
      <c r="J267" s="242"/>
    </row>
    <row r="268" spans="1:13" ht="15" x14ac:dyDescent="0.2">
      <c r="A268" s="174" t="str">
        <f>Egresos!A98</f>
        <v>SSS.21.01.004.003.000</v>
      </c>
      <c r="B268" s="175"/>
      <c r="C268" s="229" t="str">
        <f>Egresos!B98</f>
        <v>Asignación Artículo 3, Ley Nº19.264</v>
      </c>
      <c r="D268" s="230">
        <f>(Egresos!C98)/1000</f>
        <v>0</v>
      </c>
      <c r="E268" s="231">
        <f>(Egresos!D98)/1000</f>
        <v>0</v>
      </c>
      <c r="F268" s="230"/>
      <c r="G268" s="230">
        <f>(Egresos!E98)/1000</f>
        <v>0</v>
      </c>
      <c r="H268" s="230"/>
      <c r="I268" s="241">
        <f>(Egresos!F98)/1000</f>
        <v>0</v>
      </c>
      <c r="J268" s="242"/>
    </row>
    <row r="269" spans="1:13" ht="15" x14ac:dyDescent="0.2">
      <c r="A269" s="174" t="str">
        <f>Egresos!A99</f>
        <v>SSS.21.01.004.004.000</v>
      </c>
      <c r="B269" s="175"/>
      <c r="C269" s="229" t="str">
        <f>Egresos!B99</f>
        <v>Asignación por Desempeño de Funciones Críticas</v>
      </c>
      <c r="D269" s="230">
        <f>(Egresos!C99)/1000</f>
        <v>0</v>
      </c>
      <c r="E269" s="231">
        <f>(Egresos!D99)/1000</f>
        <v>0</v>
      </c>
      <c r="F269" s="230"/>
      <c r="G269" s="230">
        <f>(Egresos!E99)/1000</f>
        <v>0</v>
      </c>
      <c r="H269" s="230"/>
      <c r="I269" s="241">
        <f>(Egresos!F99)/1000</f>
        <v>0</v>
      </c>
      <c r="J269" s="242"/>
    </row>
    <row r="270" spans="1:13" ht="15" x14ac:dyDescent="0.2">
      <c r="A270" s="174" t="str">
        <f>Egresos!A100</f>
        <v>SSS.21.01.004.005.000</v>
      </c>
      <c r="B270" s="175"/>
      <c r="C270" s="229" t="str">
        <f>Egresos!B100</f>
        <v>Trabajos Extraordinarios</v>
      </c>
      <c r="D270" s="230">
        <f>(Egresos!C100)/1000</f>
        <v>120000</v>
      </c>
      <c r="E270" s="231">
        <f>(Egresos!D100)/1000</f>
        <v>120000</v>
      </c>
      <c r="F270" s="230">
        <v>116000</v>
      </c>
      <c r="G270" s="230">
        <f>(Egresos!E100)/1000</f>
        <v>72701.756999999998</v>
      </c>
      <c r="H270" s="230">
        <f>F270-G270</f>
        <v>43298.243000000002</v>
      </c>
      <c r="I270" s="241">
        <f>(Egresos!F100)/1000</f>
        <v>47298.243000000002</v>
      </c>
      <c r="J270" s="242"/>
    </row>
    <row r="271" spans="1:13" ht="15" x14ac:dyDescent="0.2">
      <c r="A271" s="174" t="str">
        <f>Egresos!A101</f>
        <v>SSS.21.01.004.006.000</v>
      </c>
      <c r="B271" s="175"/>
      <c r="C271" s="229" t="str">
        <f>Egresos!B101</f>
        <v>Comisiones de Servicios en el País</v>
      </c>
      <c r="D271" s="230">
        <f>(Egresos!C101)/1000</f>
        <v>0</v>
      </c>
      <c r="E271" s="231">
        <f>(Egresos!D101)/1000</f>
        <v>0</v>
      </c>
      <c r="F271" s="230"/>
      <c r="G271" s="230">
        <f>(Egresos!E101)/1000</f>
        <v>0</v>
      </c>
      <c r="H271" s="230"/>
      <c r="I271" s="241">
        <f>(Egresos!F101)/1000</f>
        <v>0</v>
      </c>
      <c r="J271" s="242"/>
    </row>
    <row r="272" spans="1:13" ht="15" x14ac:dyDescent="0.2">
      <c r="A272" s="174" t="str">
        <f>Egresos!A102</f>
        <v>SSS.21.01.004.007.000</v>
      </c>
      <c r="B272" s="175"/>
      <c r="C272" s="229" t="str">
        <f>Egresos!B102</f>
        <v>Comisiones de Servicios en el Exterior</v>
      </c>
      <c r="D272" s="230">
        <f>(Egresos!C102)/1000</f>
        <v>0</v>
      </c>
      <c r="E272" s="231">
        <f>(Egresos!D102)/1000</f>
        <v>0</v>
      </c>
      <c r="F272" s="230"/>
      <c r="G272" s="230">
        <f>(Egresos!E102)/1000</f>
        <v>0</v>
      </c>
      <c r="H272" s="230"/>
      <c r="I272" s="241">
        <f>(Egresos!F102)/1000</f>
        <v>0</v>
      </c>
      <c r="J272" s="242"/>
    </row>
    <row r="273" spans="1:13" s="195" customFormat="1" ht="15" x14ac:dyDescent="0.2">
      <c r="A273" s="174" t="str">
        <f>Egresos!A103</f>
        <v>SSS.21.01.005.000.000</v>
      </c>
      <c r="B273" s="175"/>
      <c r="C273" s="229" t="str">
        <f>Egresos!B103</f>
        <v>Aguinaldos y Bonos</v>
      </c>
      <c r="D273" s="230">
        <f>(Egresos!C103)/1000</f>
        <v>162000</v>
      </c>
      <c r="E273" s="231">
        <f>(Egresos!D103)/1000</f>
        <v>162000</v>
      </c>
      <c r="F273" s="230">
        <f>F274+F277+F278+F280</f>
        <v>36900</v>
      </c>
      <c r="G273" s="230">
        <f>(Egresos!E103)/1000</f>
        <v>30100.988000000001</v>
      </c>
      <c r="H273" s="230">
        <f>F273-G273</f>
        <v>6799.0119999999988</v>
      </c>
      <c r="I273" s="236">
        <f>(Egresos!F103)/1000</f>
        <v>131899.01199999999</v>
      </c>
      <c r="J273" s="237"/>
      <c r="M273" s="146"/>
    </row>
    <row r="274" spans="1:13" s="240" customFormat="1" ht="15" x14ac:dyDescent="0.2">
      <c r="A274" s="174" t="str">
        <f>Egresos!A104</f>
        <v>SSS.21.01.005.001.000</v>
      </c>
      <c r="B274" s="175"/>
      <c r="C274" s="229" t="str">
        <f>Egresos!B104</f>
        <v>Aguinaldos</v>
      </c>
      <c r="D274" s="230">
        <f>(Egresos!C104)/1000</f>
        <v>120000</v>
      </c>
      <c r="E274" s="231">
        <f>(Egresos!D104)/1000</f>
        <v>120000</v>
      </c>
      <c r="F274" s="230">
        <f>F275+F276</f>
        <v>24800</v>
      </c>
      <c r="G274" s="230">
        <f>(Egresos!E104)/1000</f>
        <v>24324.624</v>
      </c>
      <c r="H274" s="230">
        <f>F274-G274</f>
        <v>475.3760000000002</v>
      </c>
      <c r="I274" s="238">
        <f>(Egresos!F104)/1000</f>
        <v>95675.376000000004</v>
      </c>
      <c r="J274" s="239"/>
      <c r="M274" s="146"/>
    </row>
    <row r="275" spans="1:13" ht="15" x14ac:dyDescent="0.2">
      <c r="A275" s="174" t="str">
        <f>Egresos!A105</f>
        <v>SSS.21.01.005.001.001</v>
      </c>
      <c r="B275" s="175"/>
      <c r="C275" s="229" t="str">
        <f>Egresos!B105</f>
        <v>Aguinaldo de Fiestras Patrias</v>
      </c>
      <c r="D275" s="230">
        <f>(Egresos!C105)/1000</f>
        <v>120000</v>
      </c>
      <c r="E275" s="231">
        <f>(Egresos!D105)/1000</f>
        <v>120000</v>
      </c>
      <c r="F275" s="230">
        <v>13800</v>
      </c>
      <c r="G275" s="230">
        <f>(Egresos!E105)/1000</f>
        <v>13727.147999999999</v>
      </c>
      <c r="H275" s="230">
        <f>F275-G275</f>
        <v>72.852000000000771</v>
      </c>
      <c r="I275" s="241">
        <f>(Egresos!F105)/1000</f>
        <v>106272.852</v>
      </c>
      <c r="J275" s="242"/>
    </row>
    <row r="276" spans="1:13" ht="15" x14ac:dyDescent="0.2">
      <c r="A276" s="174" t="str">
        <f>Egresos!A106</f>
        <v>SSS.21.01.005.001.002</v>
      </c>
      <c r="B276" s="175"/>
      <c r="C276" s="229" t="str">
        <f>Egresos!B106</f>
        <v>Aguinaldo de Navidad</v>
      </c>
      <c r="D276" s="230">
        <f>(Egresos!C106)/1000</f>
        <v>0</v>
      </c>
      <c r="E276" s="231">
        <f>(Egresos!D106)/1000</f>
        <v>0</v>
      </c>
      <c r="F276" s="230">
        <v>11000</v>
      </c>
      <c r="G276" s="230">
        <f>(Egresos!E106)/1000</f>
        <v>10597.476000000001</v>
      </c>
      <c r="H276" s="230">
        <f>F276-G276</f>
        <v>402.52399999999943</v>
      </c>
      <c r="I276" s="241">
        <f>(Egresos!F106)/1000</f>
        <v>-10597.476000000001</v>
      </c>
      <c r="J276" s="242"/>
    </row>
    <row r="277" spans="1:13" s="240" customFormat="1" ht="15" x14ac:dyDescent="0.2">
      <c r="A277" s="174" t="str">
        <f>Egresos!A107</f>
        <v>SSS.21.01.005.002.000</v>
      </c>
      <c r="B277" s="175"/>
      <c r="C277" s="229" t="str">
        <f>Egresos!B107</f>
        <v>Bono de Escolaridad</v>
      </c>
      <c r="D277" s="230">
        <f>(Egresos!C107)/1000</f>
        <v>35000</v>
      </c>
      <c r="E277" s="231">
        <f>(Egresos!D107)/1000</f>
        <v>35000</v>
      </c>
      <c r="F277" s="230">
        <v>10500</v>
      </c>
      <c r="G277" s="230">
        <f>(Egresos!E107)/1000</f>
        <v>5619.1639999999998</v>
      </c>
      <c r="H277" s="230">
        <f>F277-G277</f>
        <v>4880.8360000000002</v>
      </c>
      <c r="I277" s="238">
        <f>(Egresos!F107)/1000</f>
        <v>29380.835999999999</v>
      </c>
      <c r="J277" s="239"/>
      <c r="M277" s="146"/>
    </row>
    <row r="278" spans="1:13" s="240" customFormat="1" ht="15" x14ac:dyDescent="0.2">
      <c r="A278" s="174" t="str">
        <f>Egresos!A108</f>
        <v>SSS.21.01.005.003.000</v>
      </c>
      <c r="B278" s="175"/>
      <c r="C278" s="229" t="str">
        <f>Egresos!B108</f>
        <v>Bonos Especiales</v>
      </c>
      <c r="D278" s="230">
        <f>(Egresos!C108)/1000</f>
        <v>0</v>
      </c>
      <c r="E278" s="231">
        <f>(Egresos!D108)/1000</f>
        <v>0</v>
      </c>
      <c r="F278" s="230">
        <f>F279</f>
        <v>0</v>
      </c>
      <c r="G278" s="230">
        <f>(Egresos!E108)/1000</f>
        <v>0</v>
      </c>
      <c r="H278" s="230"/>
      <c r="I278" s="238">
        <f>(Egresos!F108)/1000</f>
        <v>0</v>
      </c>
      <c r="J278" s="239"/>
      <c r="M278" s="146"/>
    </row>
    <row r="279" spans="1:13" ht="15" x14ac:dyDescent="0.2">
      <c r="A279" s="174" t="str">
        <f>Egresos!A109</f>
        <v>SSS.21.01.005.003.001</v>
      </c>
      <c r="B279" s="175"/>
      <c r="C279" s="229" t="str">
        <f>Egresos!B109</f>
        <v>Bono Extraordinario Anual</v>
      </c>
      <c r="D279" s="230">
        <f>(Egresos!C109)/1000</f>
        <v>0</v>
      </c>
      <c r="E279" s="231">
        <f>(Egresos!D109)/1000</f>
        <v>0</v>
      </c>
      <c r="F279" s="230"/>
      <c r="G279" s="230">
        <f>(Egresos!E109)/1000</f>
        <v>0</v>
      </c>
      <c r="H279" s="230"/>
      <c r="I279" s="241">
        <f>(Egresos!F109)/1000</f>
        <v>0</v>
      </c>
      <c r="J279" s="242"/>
    </row>
    <row r="280" spans="1:13" s="240" customFormat="1" ht="15" x14ac:dyDescent="0.2">
      <c r="A280" s="174" t="str">
        <f>Egresos!A110</f>
        <v>SSS.21.01.005.004.000</v>
      </c>
      <c r="B280" s="175"/>
      <c r="C280" s="229" t="str">
        <f>Egresos!B110</f>
        <v>Bonificación Adicional al Bono de Escolaridad</v>
      </c>
      <c r="D280" s="230">
        <f>(Egresos!C110)/1000</f>
        <v>7000</v>
      </c>
      <c r="E280" s="231">
        <f>(Egresos!D110)/1000</f>
        <v>7000</v>
      </c>
      <c r="F280" s="230">
        <v>1600</v>
      </c>
      <c r="G280" s="230">
        <f>(Egresos!E110)/1000</f>
        <v>157.19999999999999</v>
      </c>
      <c r="H280" s="230">
        <f>F280-G280</f>
        <v>1442.8</v>
      </c>
      <c r="I280" s="238">
        <f>(Egresos!F110)/1000</f>
        <v>6842.8</v>
      </c>
      <c r="J280" s="239"/>
      <c r="M280" s="146"/>
    </row>
    <row r="281" spans="1:13" s="204" customFormat="1" ht="15" x14ac:dyDescent="0.2">
      <c r="A281" s="174" t="str">
        <f>Egresos!A111</f>
        <v>SSS.21.02.000.000.000</v>
      </c>
      <c r="B281" s="175"/>
      <c r="C281" s="229" t="str">
        <f>Egresos!B111</f>
        <v>PERSONAL A CONTRATA</v>
      </c>
      <c r="D281" s="230">
        <f>(Egresos!C111)/1000</f>
        <v>4084000</v>
      </c>
      <c r="E281" s="231">
        <f>(Egresos!D111)/1000</f>
        <v>4084000</v>
      </c>
      <c r="F281" s="230">
        <f>F282+F344+F347+F360+F367</f>
        <v>6144489</v>
      </c>
      <c r="G281" s="230">
        <f>(Egresos!E111)/1000</f>
        <v>3682693.0430000001</v>
      </c>
      <c r="H281" s="230">
        <f>F281-G281</f>
        <v>2461795.9569999999</v>
      </c>
      <c r="I281" s="234">
        <f>(Egresos!F111)/1000</f>
        <v>401306.95699999999</v>
      </c>
      <c r="J281" s="235"/>
      <c r="M281" s="146"/>
    </row>
    <row r="282" spans="1:13" s="195" customFormat="1" ht="15" x14ac:dyDescent="0.2">
      <c r="A282" s="174" t="str">
        <f>Egresos!A112</f>
        <v>SSS.21.02.001.000.000</v>
      </c>
      <c r="B282" s="175"/>
      <c r="C282" s="229" t="str">
        <f>Egresos!B112</f>
        <v>Sueldos y Sobresueldos</v>
      </c>
      <c r="D282" s="230">
        <f>(Egresos!C112)/1000</f>
        <v>3466000</v>
      </c>
      <c r="E282" s="231">
        <f>(Egresos!D112)/1000</f>
        <v>3466000</v>
      </c>
      <c r="F282" s="230">
        <f>F283+F284+F286+F287+F291+F294+F297+F305+F307+F309+F318+F321+F323+F325+F327+F328+F329+F331+F332+F333+F334+F335+F336+F337+F338+F341+F342+F343</f>
        <v>5110700</v>
      </c>
      <c r="G282" s="230">
        <f>(Egresos!E112)/1000</f>
        <v>2972671.304</v>
      </c>
      <c r="H282" s="230">
        <f>F282-G282</f>
        <v>2138028.696</v>
      </c>
      <c r="I282" s="236">
        <f>(Egresos!F112)/1000</f>
        <v>493328.696</v>
      </c>
      <c r="J282" s="237"/>
      <c r="M282" s="146"/>
    </row>
    <row r="283" spans="1:13" s="240" customFormat="1" ht="15" x14ac:dyDescent="0.2">
      <c r="A283" s="174" t="str">
        <f>Egresos!A113</f>
        <v>SSS.21.02.001.001.000</v>
      </c>
      <c r="B283" s="175"/>
      <c r="C283" s="229" t="str">
        <f>Egresos!B113</f>
        <v>Sueldos Bases</v>
      </c>
      <c r="D283" s="230">
        <f>(Egresos!C113)/1000</f>
        <v>1615000</v>
      </c>
      <c r="E283" s="231">
        <f>(Egresos!D113)/1000</f>
        <v>1615000</v>
      </c>
      <c r="F283" s="230">
        <v>2370000</v>
      </c>
      <c r="G283" s="230">
        <f>(Egresos!E113)/1000</f>
        <v>1397958.3459999999</v>
      </c>
      <c r="H283" s="230">
        <f>F283-G283</f>
        <v>972041.6540000001</v>
      </c>
      <c r="I283" s="238">
        <f>(Egresos!F113)/1000</f>
        <v>217041.65400000001</v>
      </c>
      <c r="J283" s="239"/>
      <c r="M283" s="146"/>
    </row>
    <row r="284" spans="1:13" s="240" customFormat="1" ht="15" x14ac:dyDescent="0.2">
      <c r="A284" s="174" t="str">
        <f>Egresos!A114</f>
        <v>SSS.21.02.001.002.000</v>
      </c>
      <c r="B284" s="175"/>
      <c r="C284" s="229" t="str">
        <f>Egresos!B114</f>
        <v>Asignación de Antigüedad</v>
      </c>
      <c r="D284" s="230">
        <f>(Egresos!C114)/1000</f>
        <v>0</v>
      </c>
      <c r="E284" s="231">
        <f>(Egresos!D114)/1000</f>
        <v>0</v>
      </c>
      <c r="F284" s="230"/>
      <c r="G284" s="230">
        <f>(Egresos!E114)/1000</f>
        <v>0</v>
      </c>
      <c r="H284" s="230"/>
      <c r="I284" s="238">
        <f>(Egresos!F114)/1000</f>
        <v>0</v>
      </c>
      <c r="J284" s="239"/>
      <c r="M284" s="146"/>
    </row>
    <row r="285" spans="1:13" ht="15" x14ac:dyDescent="0.2">
      <c r="A285" s="174" t="str">
        <f>Egresos!A115</f>
        <v>SSS.21.02.001.002.002</v>
      </c>
      <c r="B285" s="175"/>
      <c r="C285" s="229" t="str">
        <f>Egresos!B115</f>
        <v>Asignación de Antigüedad, Art.97, letra g), de la Ley Nº18.883, y Leyes Nºs. 19.180 y 19.280</v>
      </c>
      <c r="D285" s="230">
        <f>(Egresos!C115)/1000</f>
        <v>0</v>
      </c>
      <c r="E285" s="231">
        <f>(Egresos!D115)/1000</f>
        <v>0</v>
      </c>
      <c r="F285" s="230"/>
      <c r="G285" s="230">
        <f>(Egresos!E115)/1000</f>
        <v>0</v>
      </c>
      <c r="H285" s="230"/>
      <c r="I285" s="241">
        <f>(Egresos!F115)/1000</f>
        <v>0</v>
      </c>
      <c r="J285" s="242"/>
    </row>
    <row r="286" spans="1:13" s="240" customFormat="1" ht="15" x14ac:dyDescent="0.2">
      <c r="A286" s="174" t="str">
        <f>Egresos!A116</f>
        <v>SSS.21.02.001.003.000</v>
      </c>
      <c r="B286" s="175"/>
      <c r="C286" s="229" t="str">
        <f>Egresos!B116</f>
        <v>Asignación Profesional</v>
      </c>
      <c r="D286" s="230">
        <f>(Egresos!C116)/1000</f>
        <v>0</v>
      </c>
      <c r="E286" s="231">
        <f>(Egresos!D116)/1000</f>
        <v>0</v>
      </c>
      <c r="F286" s="230"/>
      <c r="G286" s="230">
        <f>(Egresos!E116)/1000</f>
        <v>0</v>
      </c>
      <c r="H286" s="230"/>
      <c r="I286" s="238">
        <f>(Egresos!F116)/1000</f>
        <v>0</v>
      </c>
      <c r="J286" s="239"/>
      <c r="M286" s="146"/>
    </row>
    <row r="287" spans="1:13" s="240" customFormat="1" ht="15" x14ac:dyDescent="0.2">
      <c r="A287" s="174" t="str">
        <f>Egresos!A117</f>
        <v>SSS.21.02.001.004.000</v>
      </c>
      <c r="B287" s="175"/>
      <c r="C287" s="229" t="str">
        <f>Egresos!B117</f>
        <v>Asignación de Zona</v>
      </c>
      <c r="D287" s="230">
        <f>(Egresos!C117)/1000</f>
        <v>0</v>
      </c>
      <c r="E287" s="231">
        <f>(Egresos!D117)/1000</f>
        <v>0</v>
      </c>
      <c r="F287" s="230"/>
      <c r="G287" s="230">
        <f>(Egresos!E117)/1000</f>
        <v>0</v>
      </c>
      <c r="H287" s="230"/>
      <c r="I287" s="238">
        <f>(Egresos!F117)/1000</f>
        <v>0</v>
      </c>
      <c r="J287" s="239"/>
      <c r="M287" s="146"/>
    </row>
    <row r="288" spans="1:13" ht="15" x14ac:dyDescent="0.2">
      <c r="A288" s="174" t="str">
        <f>Egresos!A118</f>
        <v>SSS.21.02.001.004.001</v>
      </c>
      <c r="B288" s="175"/>
      <c r="C288" s="229" t="str">
        <f>Egresos!B118</f>
        <v>Asignación de Zona, Art. 7 y 25, D.L. Nº3.551</v>
      </c>
      <c r="D288" s="230">
        <f>(Egresos!C118)/1000</f>
        <v>0</v>
      </c>
      <c r="E288" s="231">
        <f>(Egresos!D118)/1000</f>
        <v>0</v>
      </c>
      <c r="F288" s="230"/>
      <c r="G288" s="230">
        <f>(Egresos!E118)/1000</f>
        <v>0</v>
      </c>
      <c r="H288" s="230"/>
      <c r="I288" s="241">
        <f>(Egresos!F118)/1000</f>
        <v>0</v>
      </c>
      <c r="J288" s="242"/>
    </row>
    <row r="289" spans="1:13" ht="15" x14ac:dyDescent="0.2">
      <c r="A289" s="174" t="str">
        <f>Egresos!A119</f>
        <v>SSS.21.02.001.004.002</v>
      </c>
      <c r="B289" s="175"/>
      <c r="C289" s="229" t="str">
        <f>Egresos!B119</f>
        <v>Asignación de Zona, Art. 26 de la Ley Nº19.378, y Ley Nº19.354</v>
      </c>
      <c r="D289" s="230">
        <f>(Egresos!C119)/1000</f>
        <v>0</v>
      </c>
      <c r="E289" s="231">
        <f>(Egresos!D119)/1000</f>
        <v>0</v>
      </c>
      <c r="F289" s="230"/>
      <c r="G289" s="230">
        <f>(Egresos!E119)/1000</f>
        <v>0</v>
      </c>
      <c r="H289" s="230"/>
      <c r="I289" s="241">
        <f>(Egresos!F119)/1000</f>
        <v>0</v>
      </c>
      <c r="J289" s="242"/>
    </row>
    <row r="290" spans="1:13" ht="15" x14ac:dyDescent="0.2">
      <c r="A290" s="174" t="str">
        <f>Egresos!A120</f>
        <v>SSS.21.02.001.004.003</v>
      </c>
      <c r="B290" s="175"/>
      <c r="C290" s="229" t="str">
        <f>Egresos!B120</f>
        <v>Complemento de Zona</v>
      </c>
      <c r="D290" s="230">
        <f>(Egresos!C120)/1000</f>
        <v>0</v>
      </c>
      <c r="E290" s="231">
        <f>(Egresos!D120)/1000</f>
        <v>0</v>
      </c>
      <c r="F290" s="230"/>
      <c r="G290" s="230">
        <f>(Egresos!E120)/1000</f>
        <v>0</v>
      </c>
      <c r="H290" s="230"/>
      <c r="I290" s="241">
        <f>(Egresos!F120)/1000</f>
        <v>0</v>
      </c>
      <c r="J290" s="242"/>
    </row>
    <row r="291" spans="1:13" s="240" customFormat="1" ht="15" x14ac:dyDescent="0.2">
      <c r="A291" s="174" t="str">
        <f>Egresos!A121</f>
        <v>SSS.21.02.001.007.000</v>
      </c>
      <c r="B291" s="175"/>
      <c r="C291" s="229" t="str">
        <f>Egresos!B121</f>
        <v>Asignaciones del D.L. Nº 3.551, de 1981</v>
      </c>
      <c r="D291" s="230">
        <f>(Egresos!C121)/1000</f>
        <v>0</v>
      </c>
      <c r="E291" s="231">
        <f>(Egresos!D121)/1000</f>
        <v>0</v>
      </c>
      <c r="F291" s="230"/>
      <c r="G291" s="230">
        <f>(Egresos!E121)/1000</f>
        <v>0</v>
      </c>
      <c r="H291" s="230"/>
      <c r="I291" s="238">
        <f>(Egresos!F121)/1000</f>
        <v>0</v>
      </c>
      <c r="J291" s="239"/>
      <c r="M291" s="146"/>
    </row>
    <row r="292" spans="1:13" ht="15" x14ac:dyDescent="0.2">
      <c r="A292" s="174" t="str">
        <f>Egresos!A122</f>
        <v>SSS.21.02.001.007.001</v>
      </c>
      <c r="B292" s="175"/>
      <c r="C292" s="229" t="str">
        <f>Egresos!B122</f>
        <v>Asignación Municipal, Art.24 y 31 D.L. Nº3.551 de 1981</v>
      </c>
      <c r="D292" s="230">
        <f>(Egresos!C122)/1000</f>
        <v>0</v>
      </c>
      <c r="E292" s="231">
        <f>(Egresos!D122)/1000</f>
        <v>0</v>
      </c>
      <c r="F292" s="230"/>
      <c r="G292" s="230">
        <f>(Egresos!E122)/1000</f>
        <v>0</v>
      </c>
      <c r="H292" s="230"/>
      <c r="I292" s="241">
        <f>(Egresos!F122)/1000</f>
        <v>0</v>
      </c>
      <c r="J292" s="242"/>
    </row>
    <row r="293" spans="1:13" ht="15" x14ac:dyDescent="0.2">
      <c r="A293" s="174" t="str">
        <f>Egresos!A123</f>
        <v>SSS.21.02.001.007.002</v>
      </c>
      <c r="B293" s="175"/>
      <c r="C293" s="229" t="str">
        <f>Egresos!B123</f>
        <v>Asignación Protección Imponibilidad, Art. 15 D.L. Nº3.551 de 1981</v>
      </c>
      <c r="D293" s="230">
        <f>(Egresos!C123)/1000</f>
        <v>0</v>
      </c>
      <c r="E293" s="231">
        <f>(Egresos!D123)/1000</f>
        <v>0</v>
      </c>
      <c r="F293" s="230"/>
      <c r="G293" s="230">
        <f>(Egresos!E123)/1000</f>
        <v>0</v>
      </c>
      <c r="H293" s="230"/>
      <c r="I293" s="241">
        <f>(Egresos!F123)/1000</f>
        <v>0</v>
      </c>
      <c r="J293" s="242"/>
    </row>
    <row r="294" spans="1:13" s="240" customFormat="1" ht="15" x14ac:dyDescent="0.2">
      <c r="A294" s="174" t="str">
        <f>Egresos!A124</f>
        <v>SSS.21.02.001.008.000</v>
      </c>
      <c r="B294" s="175"/>
      <c r="C294" s="229" t="str">
        <f>Egresos!B124</f>
        <v>Asignación de Nivelación</v>
      </c>
      <c r="D294" s="230">
        <f>(Egresos!C124)/1000</f>
        <v>0</v>
      </c>
      <c r="E294" s="231">
        <f>(Egresos!D124)/1000</f>
        <v>0</v>
      </c>
      <c r="F294" s="230"/>
      <c r="G294" s="230">
        <f>(Egresos!E124)/1000</f>
        <v>0</v>
      </c>
      <c r="H294" s="230"/>
      <c r="I294" s="238">
        <f>(Egresos!F124)/1000</f>
        <v>0</v>
      </c>
      <c r="J294" s="239"/>
      <c r="M294" s="146"/>
    </row>
    <row r="295" spans="1:13" ht="15" x14ac:dyDescent="0.2">
      <c r="A295" s="174" t="str">
        <f>Egresos!A125</f>
        <v>SSS.21.02.001.008.001</v>
      </c>
      <c r="B295" s="175"/>
      <c r="C295" s="229" t="str">
        <f>Egresos!B125</f>
        <v>Bonificación Art. 21, Ley N° 19.429</v>
      </c>
      <c r="D295" s="230">
        <f>(Egresos!C125)/1000</f>
        <v>0</v>
      </c>
      <c r="E295" s="231">
        <f>(Egresos!D125)/1000</f>
        <v>0</v>
      </c>
      <c r="F295" s="230"/>
      <c r="G295" s="230">
        <f>(Egresos!E125)/1000</f>
        <v>0</v>
      </c>
      <c r="H295" s="230"/>
      <c r="I295" s="241">
        <f>(Egresos!F125)/1000</f>
        <v>0</v>
      </c>
      <c r="J295" s="242"/>
    </row>
    <row r="296" spans="1:13" ht="15" x14ac:dyDescent="0.2">
      <c r="A296" s="174" t="str">
        <f>Egresos!A126</f>
        <v>SSS.21.02.001.008.002</v>
      </c>
      <c r="B296" s="175"/>
      <c r="C296" s="229" t="str">
        <f>Egresos!B126</f>
        <v>Planilla Complementaria, Art. 4 y 11, Ley N° 19.598</v>
      </c>
      <c r="D296" s="230">
        <f>(Egresos!C126)/1000</f>
        <v>0</v>
      </c>
      <c r="E296" s="231">
        <f>(Egresos!D126)/1000</f>
        <v>0</v>
      </c>
      <c r="F296" s="230"/>
      <c r="G296" s="230">
        <f>(Egresos!E126)/1000</f>
        <v>0</v>
      </c>
      <c r="H296" s="230"/>
      <c r="I296" s="241">
        <f>(Egresos!F126)/1000</f>
        <v>0</v>
      </c>
      <c r="J296" s="242"/>
    </row>
    <row r="297" spans="1:13" s="240" customFormat="1" ht="15" x14ac:dyDescent="0.2">
      <c r="A297" s="174" t="str">
        <f>Egresos!A127</f>
        <v>SSS.21.02.001.009.000</v>
      </c>
      <c r="B297" s="175"/>
      <c r="C297" s="229" t="str">
        <f>Egresos!B127</f>
        <v>Asignaciones Especiales</v>
      </c>
      <c r="D297" s="230">
        <f>(Egresos!C127)/1000</f>
        <v>0</v>
      </c>
      <c r="E297" s="231">
        <f>(Egresos!D127)/1000</f>
        <v>0</v>
      </c>
      <c r="F297" s="230">
        <f>SUM(F298:F304)</f>
        <v>84000</v>
      </c>
      <c r="G297" s="230">
        <f>(Egresos!E127)/1000</f>
        <v>9791.1880000000001</v>
      </c>
      <c r="H297" s="230">
        <f>F297-G297</f>
        <v>74208.812000000005</v>
      </c>
      <c r="I297" s="238">
        <f>(Egresos!F127)/1000</f>
        <v>-9791.1880000000001</v>
      </c>
      <c r="J297" s="239"/>
      <c r="M297" s="146"/>
    </row>
    <row r="298" spans="1:13" ht="15" x14ac:dyDescent="0.2">
      <c r="A298" s="174" t="str">
        <f>Egresos!A128</f>
        <v>SSS.21.02.001.009.001</v>
      </c>
      <c r="B298" s="175"/>
      <c r="C298" s="229" t="str">
        <f>Egresos!B128</f>
        <v>Monto Fijo Complementario Art. 3, Ley Nº 19.278</v>
      </c>
      <c r="D298" s="230">
        <f>(Egresos!C128)/1000</f>
        <v>0</v>
      </c>
      <c r="E298" s="231">
        <f>(Egresos!D128)/1000</f>
        <v>0</v>
      </c>
      <c r="F298" s="230"/>
      <c r="G298" s="230">
        <f>(Egresos!E128)/1000</f>
        <v>0</v>
      </c>
      <c r="H298" s="230"/>
      <c r="I298" s="241">
        <f>(Egresos!F128)/1000</f>
        <v>0</v>
      </c>
      <c r="J298" s="242"/>
    </row>
    <row r="299" spans="1:13" ht="15" x14ac:dyDescent="0.2">
      <c r="A299" s="174" t="str">
        <f>Egresos!A129</f>
        <v>SSS.21.02.001.009.003</v>
      </c>
      <c r="B299" s="175"/>
      <c r="C299" s="229" t="str">
        <f>Egresos!B129</f>
        <v>Bonificación Proporcional Art. 8, Ley Nº 19.410</v>
      </c>
      <c r="D299" s="230">
        <f>(Egresos!C129)/1000</f>
        <v>0</v>
      </c>
      <c r="E299" s="231">
        <f>(Egresos!D129)/1000</f>
        <v>0</v>
      </c>
      <c r="F299" s="230"/>
      <c r="G299" s="230">
        <f>(Egresos!E129)/1000</f>
        <v>0</v>
      </c>
      <c r="H299" s="230"/>
      <c r="I299" s="241">
        <f>(Egresos!F129)/1000</f>
        <v>0</v>
      </c>
      <c r="J299" s="242"/>
    </row>
    <row r="300" spans="1:13" ht="15" x14ac:dyDescent="0.2">
      <c r="A300" s="174" t="str">
        <f>Egresos!A130</f>
        <v>SSS.21.02.001.009.004</v>
      </c>
      <c r="B300" s="175"/>
      <c r="C300" s="229" t="str">
        <f>Egresos!B130</f>
        <v>Bonificación Especial Profesores Encargados de Escuelas Rurales, Art. 13, Ley N° 19.715</v>
      </c>
      <c r="D300" s="230">
        <f>(Egresos!C130)/1000</f>
        <v>0</v>
      </c>
      <c r="E300" s="231">
        <f>(Egresos!D130)/1000</f>
        <v>0</v>
      </c>
      <c r="F300" s="230"/>
      <c r="G300" s="230">
        <f>(Egresos!E130)/1000</f>
        <v>0</v>
      </c>
      <c r="H300" s="230"/>
      <c r="I300" s="241">
        <f>(Egresos!F130)/1000</f>
        <v>0</v>
      </c>
      <c r="J300" s="242"/>
    </row>
    <row r="301" spans="1:13" ht="15" x14ac:dyDescent="0.2">
      <c r="A301" s="174" t="str">
        <f>Egresos!A131</f>
        <v>SSS.21.02.001.009.005</v>
      </c>
      <c r="B301" s="175"/>
      <c r="C301" s="229" t="str">
        <f>Egresos!B131</f>
        <v>Asignación Art. 1, Ley Nº19.529</v>
      </c>
      <c r="D301" s="230">
        <f>(Egresos!C131)/1000</f>
        <v>0</v>
      </c>
      <c r="E301" s="231">
        <f>(Egresos!D131)/1000</f>
        <v>0</v>
      </c>
      <c r="F301" s="230"/>
      <c r="G301" s="230">
        <f>(Egresos!E131)/1000</f>
        <v>0</v>
      </c>
      <c r="H301" s="230"/>
      <c r="I301" s="241">
        <f>(Egresos!F131)/1000</f>
        <v>0</v>
      </c>
      <c r="J301" s="242"/>
    </row>
    <row r="302" spans="1:13" ht="15" x14ac:dyDescent="0.2">
      <c r="A302" s="174" t="str">
        <f>Egresos!A132</f>
        <v>SSS.21.02.001.009.006</v>
      </c>
      <c r="B302" s="175"/>
      <c r="C302" s="229" t="str">
        <f>Egresos!B132</f>
        <v>Red Maestros de Maestros</v>
      </c>
      <c r="D302" s="230">
        <f>(Egresos!C132)/1000</f>
        <v>0</v>
      </c>
      <c r="E302" s="231">
        <f>(Egresos!D132)/1000</f>
        <v>0</v>
      </c>
      <c r="F302" s="230"/>
      <c r="G302" s="230">
        <f>(Egresos!E132)/1000</f>
        <v>0</v>
      </c>
      <c r="H302" s="230"/>
      <c r="I302" s="241">
        <f>(Egresos!F132)/1000</f>
        <v>0</v>
      </c>
      <c r="J302" s="242"/>
    </row>
    <row r="303" spans="1:13" ht="15" x14ac:dyDescent="0.2">
      <c r="A303" s="174" t="str">
        <f>Egresos!A133</f>
        <v>SSS.21.02.001.009.007</v>
      </c>
      <c r="B303" s="175"/>
      <c r="C303" s="229" t="str">
        <f>Egresos!B133</f>
        <v>Asignación Especial Transitoria, Art. 45, Ley Nº19.378</v>
      </c>
      <c r="D303" s="230">
        <f>(Egresos!C133)/1000</f>
        <v>0</v>
      </c>
      <c r="E303" s="231">
        <f>(Egresos!D133)/1000</f>
        <v>0</v>
      </c>
      <c r="F303" s="230">
        <v>68000</v>
      </c>
      <c r="G303" s="230">
        <f>(Egresos!E133)/1000</f>
        <v>3679.6320000000001</v>
      </c>
      <c r="H303" s="230">
        <f>F303-G303</f>
        <v>64320.368000000002</v>
      </c>
      <c r="I303" s="241">
        <f>(Egresos!F133)/1000</f>
        <v>-3679.6320000000001</v>
      </c>
      <c r="J303" s="242"/>
    </row>
    <row r="304" spans="1:13" ht="15" x14ac:dyDescent="0.2">
      <c r="A304" s="174" t="str">
        <f>Egresos!A134</f>
        <v>SSS.21.02.001.009.999</v>
      </c>
      <c r="B304" s="175"/>
      <c r="C304" s="229" t="str">
        <f>Egresos!B134</f>
        <v>Otras  Asignaciones Especiales</v>
      </c>
      <c r="D304" s="230">
        <f>(Egresos!C134)/1000</f>
        <v>0</v>
      </c>
      <c r="E304" s="231">
        <f>(Egresos!D134)/1000</f>
        <v>0</v>
      </c>
      <c r="F304" s="230">
        <v>16000</v>
      </c>
      <c r="G304" s="230">
        <f>(Egresos!E134)/1000</f>
        <v>6111.5559999999996</v>
      </c>
      <c r="H304" s="230">
        <f>F304-G304</f>
        <v>9888.4439999999995</v>
      </c>
      <c r="I304" s="241">
        <f>(Egresos!F134)/1000</f>
        <v>-6111.5559999999996</v>
      </c>
      <c r="J304" s="242"/>
    </row>
    <row r="305" spans="1:13" s="240" customFormat="1" ht="15" x14ac:dyDescent="0.2">
      <c r="A305" s="174" t="str">
        <f>Egresos!A135</f>
        <v>SSS.21.02.001.010.000</v>
      </c>
      <c r="B305" s="175"/>
      <c r="C305" s="229" t="str">
        <f>Egresos!B135</f>
        <v>Asignación de Pérdida de Caja</v>
      </c>
      <c r="D305" s="230">
        <f>(Egresos!C135)/1000</f>
        <v>0</v>
      </c>
      <c r="E305" s="231">
        <f>(Egresos!D135)/1000</f>
        <v>0</v>
      </c>
      <c r="F305" s="230"/>
      <c r="G305" s="230">
        <f>(Egresos!E135)/1000</f>
        <v>0</v>
      </c>
      <c r="H305" s="230"/>
      <c r="I305" s="238">
        <f>(Egresos!F135)/1000</f>
        <v>0</v>
      </c>
      <c r="J305" s="239"/>
      <c r="M305" s="146"/>
    </row>
    <row r="306" spans="1:13" ht="15" x14ac:dyDescent="0.2">
      <c r="A306" s="174" t="str">
        <f>Egresos!A136</f>
        <v>SSS.21.02.001.010.001</v>
      </c>
      <c r="B306" s="175"/>
      <c r="C306" s="229" t="str">
        <f>Egresos!B136</f>
        <v>Asignación por Pédrida de Caja, Art. 97, letra a), Ley Nº18.883</v>
      </c>
      <c r="D306" s="230">
        <f>(Egresos!C136)/1000</f>
        <v>0</v>
      </c>
      <c r="E306" s="231">
        <f>(Egresos!D136)/1000</f>
        <v>0</v>
      </c>
      <c r="F306" s="230"/>
      <c r="G306" s="230">
        <f>(Egresos!E136)/1000</f>
        <v>0</v>
      </c>
      <c r="H306" s="230"/>
      <c r="I306" s="241">
        <f>(Egresos!F136)/1000</f>
        <v>0</v>
      </c>
      <c r="J306" s="242"/>
    </row>
    <row r="307" spans="1:13" s="240" customFormat="1" ht="15" x14ac:dyDescent="0.2">
      <c r="A307" s="174" t="str">
        <f>Egresos!A137</f>
        <v>SSS.21.02.001.011.000</v>
      </c>
      <c r="B307" s="175"/>
      <c r="C307" s="229" t="str">
        <f>Egresos!B137</f>
        <v>Asignación de Movilización</v>
      </c>
      <c r="D307" s="230">
        <f>(Egresos!C137)/1000</f>
        <v>60000</v>
      </c>
      <c r="E307" s="231">
        <f>(Egresos!D137)/1000</f>
        <v>60000</v>
      </c>
      <c r="F307" s="230">
        <f>F308</f>
        <v>65000</v>
      </c>
      <c r="G307" s="230">
        <f>(Egresos!E137)/1000</f>
        <v>36823.514000000003</v>
      </c>
      <c r="H307" s="230">
        <f>F307-G307</f>
        <v>28176.485999999997</v>
      </c>
      <c r="I307" s="238">
        <f>(Egresos!F137)/1000</f>
        <v>23176.486000000001</v>
      </c>
      <c r="J307" s="239"/>
      <c r="M307" s="146"/>
    </row>
    <row r="308" spans="1:13" ht="15" x14ac:dyDescent="0.2">
      <c r="A308" s="174" t="str">
        <f>Egresos!A138</f>
        <v>SSS.21.02.001.011.001</v>
      </c>
      <c r="B308" s="175"/>
      <c r="C308" s="229" t="str">
        <f>Egresos!B138</f>
        <v>Asignación de Movilización, Art. 97, letra b), Ley Nº18.883</v>
      </c>
      <c r="D308" s="230">
        <f>(Egresos!C138)/1000</f>
        <v>60000</v>
      </c>
      <c r="E308" s="231">
        <f>(Egresos!D138)/1000</f>
        <v>60000</v>
      </c>
      <c r="F308" s="230">
        <v>65000</v>
      </c>
      <c r="G308" s="230">
        <f>(Egresos!E138)/1000</f>
        <v>36823.514000000003</v>
      </c>
      <c r="H308" s="230">
        <f>F308-G308</f>
        <v>28176.485999999997</v>
      </c>
      <c r="I308" s="241">
        <f>(Egresos!F138)/1000</f>
        <v>23176.486000000001</v>
      </c>
      <c r="J308" s="242"/>
    </row>
    <row r="309" spans="1:13" s="240" customFormat="1" ht="15" x14ac:dyDescent="0.2">
      <c r="A309" s="174" t="str">
        <f>Egresos!A139</f>
        <v>SSS.21.02.001.013.000</v>
      </c>
      <c r="B309" s="175"/>
      <c r="C309" s="229" t="str">
        <f>Egresos!B139</f>
        <v>Asignaciones Compensatorias</v>
      </c>
      <c r="D309" s="230">
        <f>(Egresos!C139)/1000</f>
        <v>0</v>
      </c>
      <c r="E309" s="231">
        <f>(Egresos!D139)/1000</f>
        <v>0</v>
      </c>
      <c r="F309" s="230">
        <f>SUM(F310:F317)</f>
        <v>60000</v>
      </c>
      <c r="G309" s="230">
        <f>(Egresos!E139)/1000</f>
        <v>33886.677000000003</v>
      </c>
      <c r="H309" s="230">
        <f>F309-G309</f>
        <v>26113.322999999997</v>
      </c>
      <c r="I309" s="238">
        <f>(Egresos!F139)/1000</f>
        <v>-33886.677000000003</v>
      </c>
      <c r="J309" s="239"/>
      <c r="M309" s="146"/>
    </row>
    <row r="310" spans="1:13" ht="15" x14ac:dyDescent="0.2">
      <c r="A310" s="174" t="str">
        <f>Egresos!A140</f>
        <v>SSS.21.02.001.013.001</v>
      </c>
      <c r="B310" s="175"/>
      <c r="C310" s="229" t="str">
        <f>Egresos!B140</f>
        <v>Incremento Previsional, Art. 2, D.L. 3501, de 1980</v>
      </c>
      <c r="D310" s="230">
        <f>(Egresos!C140)/1000</f>
        <v>0</v>
      </c>
      <c r="E310" s="231">
        <f>(Egresos!D140)/1000</f>
        <v>0</v>
      </c>
      <c r="F310" s="230"/>
      <c r="G310" s="230">
        <f>(Egresos!E140)/1000</f>
        <v>0</v>
      </c>
      <c r="H310" s="230"/>
      <c r="I310" s="241">
        <f>(Egresos!F140)/1000</f>
        <v>0</v>
      </c>
      <c r="J310" s="242"/>
    </row>
    <row r="311" spans="1:13" ht="15" x14ac:dyDescent="0.2">
      <c r="A311" s="174" t="str">
        <f>Egresos!A141</f>
        <v>SSS.21.02.001.013.002</v>
      </c>
      <c r="B311" s="175"/>
      <c r="C311" s="229" t="str">
        <f>Egresos!B141</f>
        <v>Bonificación Compensatoria de Salud, Art. 3, Ley Nº18.566</v>
      </c>
      <c r="D311" s="230">
        <f>(Egresos!C141)/1000</f>
        <v>0</v>
      </c>
      <c r="E311" s="231">
        <f>(Egresos!D141)/1000</f>
        <v>0</v>
      </c>
      <c r="F311" s="230"/>
      <c r="G311" s="230">
        <f>(Egresos!E141)/1000</f>
        <v>0</v>
      </c>
      <c r="H311" s="230"/>
      <c r="I311" s="241">
        <f>(Egresos!F141)/1000</f>
        <v>0</v>
      </c>
      <c r="J311" s="242"/>
    </row>
    <row r="312" spans="1:13" ht="15" x14ac:dyDescent="0.2">
      <c r="A312" s="174" t="str">
        <f>Egresos!A142</f>
        <v>SSS.21.02.001.013.003</v>
      </c>
      <c r="B312" s="175"/>
      <c r="C312" s="229" t="str">
        <f>Egresos!B142</f>
        <v>Bonificación Compensatoria, Art.10, Ley Nº18.675</v>
      </c>
      <c r="D312" s="230">
        <f>(Egresos!C142)/1000</f>
        <v>0</v>
      </c>
      <c r="E312" s="231">
        <f>(Egresos!D142)/1000</f>
        <v>0</v>
      </c>
      <c r="F312" s="230"/>
      <c r="G312" s="230">
        <f>(Egresos!E142)/1000</f>
        <v>0</v>
      </c>
      <c r="H312" s="230"/>
      <c r="I312" s="241">
        <f>(Egresos!F142)/1000</f>
        <v>0</v>
      </c>
      <c r="J312" s="242"/>
    </row>
    <row r="313" spans="1:13" ht="15" x14ac:dyDescent="0.2">
      <c r="A313" s="174" t="str">
        <f>Egresos!A143</f>
        <v>SSS.21.02.001.013.004</v>
      </c>
      <c r="B313" s="175"/>
      <c r="C313" s="229" t="str">
        <f>Egresos!B143</f>
        <v>Bonificación Adicional Art. 11 Ley N° 18.675</v>
      </c>
      <c r="D313" s="230">
        <f>(Egresos!C143)/1000</f>
        <v>0</v>
      </c>
      <c r="E313" s="231">
        <f>(Egresos!D143)/1000</f>
        <v>0</v>
      </c>
      <c r="F313" s="230"/>
      <c r="G313" s="230">
        <f>(Egresos!E143)/1000</f>
        <v>0</v>
      </c>
      <c r="H313" s="230"/>
      <c r="I313" s="241">
        <f>(Egresos!F143)/1000</f>
        <v>0</v>
      </c>
      <c r="J313" s="242"/>
    </row>
    <row r="314" spans="1:13" ht="15" x14ac:dyDescent="0.2">
      <c r="A314" s="174" t="str">
        <f>Egresos!A144</f>
        <v>SSS.21.02.001.013.005</v>
      </c>
      <c r="B314" s="175"/>
      <c r="C314" s="229" t="str">
        <f>Egresos!B144</f>
        <v>Bonificación Art. 3, Ley Nº19.200</v>
      </c>
      <c r="D314" s="230">
        <f>(Egresos!C144)/1000</f>
        <v>0</v>
      </c>
      <c r="E314" s="231">
        <f>(Egresos!D144)/1000</f>
        <v>0</v>
      </c>
      <c r="F314" s="230"/>
      <c r="G314" s="230">
        <f>(Egresos!E144)/1000</f>
        <v>0</v>
      </c>
      <c r="H314" s="230"/>
      <c r="I314" s="241">
        <f>(Egresos!F144)/1000</f>
        <v>0</v>
      </c>
      <c r="J314" s="242"/>
    </row>
    <row r="315" spans="1:13" ht="15" x14ac:dyDescent="0.2">
      <c r="A315" s="174" t="str">
        <f>Egresos!A145</f>
        <v>SSS.21.02.001.013.006</v>
      </c>
      <c r="B315" s="175"/>
      <c r="C315" s="229" t="str">
        <f>Egresos!B145</f>
        <v>Bonificación Previsional, Art. 19, Ley Nº15.386</v>
      </c>
      <c r="D315" s="230">
        <f>(Egresos!C145)/1000</f>
        <v>0</v>
      </c>
      <c r="E315" s="231">
        <f>(Egresos!D145)/1000</f>
        <v>0</v>
      </c>
      <c r="F315" s="230"/>
      <c r="G315" s="230">
        <f>(Egresos!E145)/1000</f>
        <v>0</v>
      </c>
      <c r="H315" s="230"/>
      <c r="I315" s="241">
        <f>(Egresos!F145)/1000</f>
        <v>0</v>
      </c>
      <c r="J315" s="242"/>
    </row>
    <row r="316" spans="1:13" ht="15" x14ac:dyDescent="0.2">
      <c r="A316" s="174" t="str">
        <f>Egresos!A146</f>
        <v>SSS.21.02.001.013.007</v>
      </c>
      <c r="B316" s="175"/>
      <c r="C316" s="229" t="str">
        <f>Egresos!B146</f>
        <v>Remuneración Adicional, Art. 3 transitorio, Ley N° 19.070</v>
      </c>
      <c r="D316" s="230">
        <f>(Egresos!C146)/1000</f>
        <v>0</v>
      </c>
      <c r="E316" s="231">
        <f>(Egresos!D146)/1000</f>
        <v>0</v>
      </c>
      <c r="F316" s="230"/>
      <c r="G316" s="230">
        <f>(Egresos!E146)/1000</f>
        <v>0</v>
      </c>
      <c r="H316" s="230"/>
      <c r="I316" s="241">
        <f>(Egresos!F146)/1000</f>
        <v>0</v>
      </c>
      <c r="J316" s="242"/>
    </row>
    <row r="317" spans="1:13" ht="15" x14ac:dyDescent="0.2">
      <c r="A317" s="174" t="str">
        <f>Egresos!A147</f>
        <v>SSS.21.02.001.013.999</v>
      </c>
      <c r="B317" s="175"/>
      <c r="C317" s="229" t="str">
        <f>Egresos!B147</f>
        <v>Otras Asignaciones Compensatorias</v>
      </c>
      <c r="D317" s="230">
        <f>(Egresos!C147)/1000</f>
        <v>0</v>
      </c>
      <c r="E317" s="231">
        <f>(Egresos!D147)/1000</f>
        <v>0</v>
      </c>
      <c r="F317" s="230">
        <v>60000</v>
      </c>
      <c r="G317" s="230">
        <f>(Egresos!E147)/1000</f>
        <v>33886.677000000003</v>
      </c>
      <c r="H317" s="230">
        <f>F317-G317</f>
        <v>26113.322999999997</v>
      </c>
      <c r="I317" s="241">
        <f>(Egresos!F147)/1000</f>
        <v>-33886.677000000003</v>
      </c>
      <c r="J317" s="242"/>
    </row>
    <row r="318" spans="1:13" s="240" customFormat="1" ht="15" x14ac:dyDescent="0.2">
      <c r="A318" s="174" t="str">
        <f>Egresos!A148</f>
        <v>SSS.21.02.001.014.000</v>
      </c>
      <c r="B318" s="175"/>
      <c r="C318" s="229" t="str">
        <f>Egresos!B148</f>
        <v>Asignaciones Sustitutivas</v>
      </c>
      <c r="D318" s="230">
        <f>(Egresos!C148)/1000</f>
        <v>0</v>
      </c>
      <c r="E318" s="231">
        <f>(Egresos!D148)/1000</f>
        <v>0</v>
      </c>
      <c r="F318" s="230">
        <f>F319+F320</f>
        <v>0</v>
      </c>
      <c r="G318" s="230">
        <f>(Egresos!E148)/1000</f>
        <v>0</v>
      </c>
      <c r="H318" s="230"/>
      <c r="I318" s="238">
        <f>(Egresos!F148)/1000</f>
        <v>0</v>
      </c>
      <c r="J318" s="239"/>
      <c r="M318" s="146"/>
    </row>
    <row r="319" spans="1:13" ht="15" x14ac:dyDescent="0.2">
      <c r="A319" s="174" t="str">
        <f>Egresos!A149</f>
        <v>SSS.21.02.001.014.001</v>
      </c>
      <c r="B319" s="175"/>
      <c r="C319" s="229" t="str">
        <f>Egresos!B149</f>
        <v>Asignación Unica Artículo 4, Ley N° 18.717</v>
      </c>
      <c r="D319" s="230">
        <f>(Egresos!C149)/1000</f>
        <v>0</v>
      </c>
      <c r="E319" s="231">
        <f>(Egresos!D149)/1000</f>
        <v>0</v>
      </c>
      <c r="F319" s="230"/>
      <c r="G319" s="230">
        <f>(Egresos!E149)/1000</f>
        <v>0</v>
      </c>
      <c r="H319" s="230"/>
      <c r="I319" s="241">
        <f>(Egresos!F149)/1000</f>
        <v>0</v>
      </c>
      <c r="J319" s="242"/>
    </row>
    <row r="320" spans="1:13" ht="15" x14ac:dyDescent="0.2">
      <c r="A320" s="174" t="str">
        <f>Egresos!A150</f>
        <v>SSS.21.02.001.014.999</v>
      </c>
      <c r="B320" s="175"/>
      <c r="C320" s="229" t="str">
        <f>Egresos!B150</f>
        <v>Otras Asignaciones Sustitutivas</v>
      </c>
      <c r="D320" s="230">
        <f>(Egresos!C150)/1000</f>
        <v>0</v>
      </c>
      <c r="E320" s="231">
        <f>(Egresos!D150)/1000</f>
        <v>0</v>
      </c>
      <c r="F320" s="230"/>
      <c r="G320" s="230">
        <f>(Egresos!E150)/1000</f>
        <v>0</v>
      </c>
      <c r="H320" s="230"/>
      <c r="I320" s="241">
        <f>(Egresos!F150)/1000</f>
        <v>0</v>
      </c>
      <c r="J320" s="242"/>
    </row>
    <row r="321" spans="1:13" s="240" customFormat="1" ht="15" x14ac:dyDescent="0.2">
      <c r="A321" s="174" t="str">
        <f>Egresos!A151</f>
        <v>SSS.21.02.001.018.000</v>
      </c>
      <c r="B321" s="175"/>
      <c r="C321" s="229" t="str">
        <f>Egresos!B151</f>
        <v>Asignación de Responsabilidad</v>
      </c>
      <c r="D321" s="230">
        <f>(Egresos!C151)/1000</f>
        <v>125000</v>
      </c>
      <c r="E321" s="231">
        <f>(Egresos!D151)/1000</f>
        <v>125000</v>
      </c>
      <c r="F321" s="230">
        <f>F322</f>
        <v>114000</v>
      </c>
      <c r="G321" s="230">
        <f>(Egresos!E151)/1000</f>
        <v>66894.34</v>
      </c>
      <c r="H321" s="230">
        <f>F321-G321</f>
        <v>47105.66</v>
      </c>
      <c r="I321" s="238">
        <f>(Egresos!F151)/1000</f>
        <v>58105.66</v>
      </c>
      <c r="J321" s="239"/>
      <c r="M321" s="146"/>
    </row>
    <row r="322" spans="1:13" ht="15" x14ac:dyDescent="0.2">
      <c r="A322" s="174" t="str">
        <f>Egresos!A152</f>
        <v>SSS.21.02.001.018.001</v>
      </c>
      <c r="B322" s="175"/>
      <c r="C322" s="229" t="str">
        <f>Egresos!B152</f>
        <v>Asignación de Responsabilidad Directiva</v>
      </c>
      <c r="D322" s="230">
        <f>(Egresos!C152)/1000</f>
        <v>125000</v>
      </c>
      <c r="E322" s="231">
        <f>(Egresos!D152)/1000</f>
        <v>125000</v>
      </c>
      <c r="F322" s="230">
        <v>114000</v>
      </c>
      <c r="G322" s="230">
        <f>(Egresos!E152)/1000</f>
        <v>66894.34</v>
      </c>
      <c r="H322" s="230">
        <f>F322-G322</f>
        <v>47105.66</v>
      </c>
      <c r="I322" s="241">
        <f>(Egresos!F152)/1000</f>
        <v>58105.66</v>
      </c>
      <c r="J322" s="242"/>
    </row>
    <row r="323" spans="1:13" s="240" customFormat="1" ht="15" x14ac:dyDescent="0.2">
      <c r="A323" s="174" t="str">
        <f>Egresos!A153</f>
        <v>SSS.21.02.001.021.000</v>
      </c>
      <c r="B323" s="175"/>
      <c r="C323" s="229" t="str">
        <f>Egresos!B153</f>
        <v>Componente Base Asignación de desempeño</v>
      </c>
      <c r="D323" s="230">
        <f>(Egresos!C153)/1000</f>
        <v>0</v>
      </c>
      <c r="E323" s="231">
        <f>(Egresos!D153)/1000</f>
        <v>0</v>
      </c>
      <c r="F323" s="230"/>
      <c r="G323" s="230">
        <f>(Egresos!E153)/1000</f>
        <v>0</v>
      </c>
      <c r="H323" s="230"/>
      <c r="I323" s="238">
        <f>(Egresos!F153)/1000</f>
        <v>0</v>
      </c>
      <c r="J323" s="239"/>
      <c r="M323" s="146"/>
    </row>
    <row r="324" spans="1:13" ht="15" x14ac:dyDescent="0.2">
      <c r="A324" s="174" t="str">
        <f>Egresos!A154</f>
        <v>SSS.21.02.001.026.000</v>
      </c>
      <c r="B324" s="175"/>
      <c r="C324" s="229" t="str">
        <f>Egresos!B154</f>
        <v>Asignación de Estímulo Personal Médico Diurno</v>
      </c>
      <c r="D324" s="230">
        <f>(Egresos!C154)/1000</f>
        <v>0</v>
      </c>
      <c r="E324" s="231">
        <f>(Egresos!D154)/1000</f>
        <v>0</v>
      </c>
      <c r="F324" s="230"/>
      <c r="G324" s="230">
        <f>(Egresos!E154)/1000</f>
        <v>0</v>
      </c>
      <c r="H324" s="230"/>
      <c r="I324" s="241">
        <f>(Egresos!F154)/1000</f>
        <v>0</v>
      </c>
      <c r="J324" s="242"/>
    </row>
    <row r="325" spans="1:13" s="240" customFormat="1" ht="15" x14ac:dyDescent="0.2">
      <c r="A325" s="174" t="str">
        <f>Egresos!A155</f>
        <v>SSS.21.02.001.027.000</v>
      </c>
      <c r="B325" s="175"/>
      <c r="C325" s="229" t="str">
        <f>Egresos!B155</f>
        <v>Asignación de Estímulo Personal Médico y Profesores</v>
      </c>
      <c r="D325" s="230">
        <f>(Egresos!C155)/1000</f>
        <v>0</v>
      </c>
      <c r="E325" s="231">
        <f>(Egresos!D155)/1000</f>
        <v>0</v>
      </c>
      <c r="F325" s="230"/>
      <c r="G325" s="230">
        <f>(Egresos!E155)/1000</f>
        <v>0</v>
      </c>
      <c r="H325" s="230"/>
      <c r="I325" s="238">
        <f>(Egresos!F155)/1000</f>
        <v>0</v>
      </c>
      <c r="J325" s="239"/>
      <c r="M325" s="146"/>
    </row>
    <row r="326" spans="1:13" ht="15" x14ac:dyDescent="0.2">
      <c r="A326" s="174" t="str">
        <f>Egresos!A156</f>
        <v>SSS.21.02.001.027.002</v>
      </c>
      <c r="B326" s="175"/>
      <c r="C326" s="229" t="str">
        <f>Egresos!B156</f>
        <v>Asignación por Desempeño en Condiciones Difíciles, Art. 28, Ley N° 19.378</v>
      </c>
      <c r="D326" s="230">
        <f>(Egresos!C156)/1000</f>
        <v>0</v>
      </c>
      <c r="E326" s="231">
        <f>(Egresos!D156)/1000</f>
        <v>0</v>
      </c>
      <c r="F326" s="230"/>
      <c r="G326" s="230">
        <f>(Egresos!E156)/1000</f>
        <v>0</v>
      </c>
      <c r="H326" s="230"/>
      <c r="I326" s="241">
        <f>(Egresos!F156)/1000</f>
        <v>0</v>
      </c>
      <c r="J326" s="242"/>
    </row>
    <row r="327" spans="1:13" s="240" customFormat="1" ht="15" x14ac:dyDescent="0.2">
      <c r="A327" s="174" t="str">
        <f>Egresos!A157</f>
        <v>SSS.21.02.001.028.000</v>
      </c>
      <c r="B327" s="175"/>
      <c r="C327" s="229" t="str">
        <f>Egresos!B157</f>
        <v>Asignación Artículo 7, Ley Nº19.112</v>
      </c>
      <c r="D327" s="230">
        <f>(Egresos!C157)/1000</f>
        <v>0</v>
      </c>
      <c r="E327" s="231">
        <f>(Egresos!D157)/1000</f>
        <v>0</v>
      </c>
      <c r="F327" s="230"/>
      <c r="G327" s="230">
        <f>(Egresos!E157)/1000</f>
        <v>0</v>
      </c>
      <c r="H327" s="230"/>
      <c r="I327" s="238">
        <f>(Egresos!F157)/1000</f>
        <v>0</v>
      </c>
      <c r="J327" s="239"/>
      <c r="M327" s="146"/>
    </row>
    <row r="328" spans="1:13" s="240" customFormat="1" ht="15" x14ac:dyDescent="0.2">
      <c r="A328" s="174" t="str">
        <f>Egresos!A158</f>
        <v>SSS.21.02.001.029.000</v>
      </c>
      <c r="B328" s="175"/>
      <c r="C328" s="229" t="str">
        <f>Egresos!B158</f>
        <v>Asignación de Estímulo por Falencia</v>
      </c>
      <c r="D328" s="230">
        <f>(Egresos!C158)/1000</f>
        <v>0</v>
      </c>
      <c r="E328" s="231">
        <f>(Egresos!D158)/1000</f>
        <v>0</v>
      </c>
      <c r="F328" s="230"/>
      <c r="G328" s="230">
        <f>(Egresos!E158)/1000</f>
        <v>0</v>
      </c>
      <c r="H328" s="230"/>
      <c r="I328" s="238">
        <f>(Egresos!F158)/1000</f>
        <v>0</v>
      </c>
      <c r="J328" s="239"/>
      <c r="M328" s="146"/>
    </row>
    <row r="329" spans="1:13" s="240" customFormat="1" ht="15" x14ac:dyDescent="0.2">
      <c r="A329" s="174" t="str">
        <f>Egresos!A159</f>
        <v>SSS.21.02.001.030.000</v>
      </c>
      <c r="B329" s="175"/>
      <c r="C329" s="229" t="str">
        <f>Egresos!B159</f>
        <v>Asignación de Experiencia Calificada</v>
      </c>
      <c r="D329" s="230">
        <f>(Egresos!C159)/1000</f>
        <v>50000</v>
      </c>
      <c r="E329" s="231">
        <f>(Egresos!D159)/1000</f>
        <v>50000</v>
      </c>
      <c r="F329" s="230">
        <f>F330</f>
        <v>57000</v>
      </c>
      <c r="G329" s="230">
        <f>(Egresos!E159)/1000</f>
        <v>34125.822999999997</v>
      </c>
      <c r="H329" s="230">
        <f>F329-G329</f>
        <v>22874.177000000003</v>
      </c>
      <c r="I329" s="238">
        <f>(Egresos!F159)/1000</f>
        <v>15874.177</v>
      </c>
      <c r="J329" s="239"/>
      <c r="M329" s="146"/>
    </row>
    <row r="330" spans="1:13" ht="15" x14ac:dyDescent="0.2">
      <c r="A330" s="174" t="str">
        <f>Egresos!A160</f>
        <v>SSS.21.02.001.030.002</v>
      </c>
      <c r="B330" s="175"/>
      <c r="C330" s="229" t="str">
        <f>Egresos!B160</f>
        <v>Asignación Post-Título, Art. 42, Ley N° 19.378</v>
      </c>
      <c r="D330" s="230">
        <f>(Egresos!C160)/1000</f>
        <v>50000</v>
      </c>
      <c r="E330" s="231">
        <f>(Egresos!D160)/1000</f>
        <v>50000</v>
      </c>
      <c r="F330" s="230">
        <v>57000</v>
      </c>
      <c r="G330" s="230">
        <f>(Egresos!E160)/1000</f>
        <v>34125.822999999997</v>
      </c>
      <c r="H330" s="230">
        <f>F330-G330</f>
        <v>22874.177000000003</v>
      </c>
      <c r="I330" s="241">
        <f>(Egresos!F160)/1000</f>
        <v>15874.177</v>
      </c>
      <c r="J330" s="242"/>
    </row>
    <row r="331" spans="1:13" s="240" customFormat="1" ht="15" x14ac:dyDescent="0.2">
      <c r="A331" s="174" t="str">
        <f>Egresos!A161</f>
        <v>SSS.21.02.001.031.000</v>
      </c>
      <c r="B331" s="175"/>
      <c r="C331" s="229" t="str">
        <f>Egresos!B161</f>
        <v>Asignación de Reforzamiento Profesional Diurno</v>
      </c>
      <c r="D331" s="230">
        <f>(Egresos!C161)/1000</f>
        <v>0</v>
      </c>
      <c r="E331" s="231">
        <f>(Egresos!D161)/1000</f>
        <v>0</v>
      </c>
      <c r="F331" s="230"/>
      <c r="G331" s="230">
        <f>(Egresos!E161)/1000</f>
        <v>0</v>
      </c>
      <c r="H331" s="230"/>
      <c r="I331" s="238">
        <f>(Egresos!F161)/1000</f>
        <v>0</v>
      </c>
      <c r="J331" s="239"/>
      <c r="M331" s="146"/>
    </row>
    <row r="332" spans="1:13" s="240" customFormat="1" ht="15" x14ac:dyDescent="0.2">
      <c r="A332" s="174" t="str">
        <f>Egresos!A162</f>
        <v>SSS.21.02.001.036.000</v>
      </c>
      <c r="B332" s="175"/>
      <c r="C332" s="229" t="str">
        <f>Egresos!B162</f>
        <v>Asignación Única</v>
      </c>
      <c r="D332" s="230">
        <f>(Egresos!C162)/1000</f>
        <v>0</v>
      </c>
      <c r="E332" s="231">
        <f>(Egresos!D162)/1000</f>
        <v>0</v>
      </c>
      <c r="F332" s="230"/>
      <c r="G332" s="230">
        <f>(Egresos!E162)/1000</f>
        <v>0</v>
      </c>
      <c r="H332" s="230"/>
      <c r="I332" s="238">
        <f>(Egresos!F162)/1000</f>
        <v>0</v>
      </c>
      <c r="J332" s="239"/>
      <c r="M332" s="146"/>
    </row>
    <row r="333" spans="1:13" s="240" customFormat="1" ht="15" x14ac:dyDescent="0.2">
      <c r="A333" s="174" t="str">
        <f>Egresos!A163</f>
        <v>SSS.21.02.001.037.000</v>
      </c>
      <c r="B333" s="175"/>
      <c r="C333" s="229" t="str">
        <f>Egresos!B163</f>
        <v>Asignación Zonas Extremas</v>
      </c>
      <c r="D333" s="230">
        <f>(Egresos!C163)/1000</f>
        <v>0</v>
      </c>
      <c r="E333" s="231">
        <f>(Egresos!D163)/1000</f>
        <v>0</v>
      </c>
      <c r="F333" s="230"/>
      <c r="G333" s="230">
        <f>(Egresos!E163)/1000</f>
        <v>0</v>
      </c>
      <c r="H333" s="230"/>
      <c r="I333" s="238">
        <f>(Egresos!F163)/1000</f>
        <v>0</v>
      </c>
      <c r="J333" s="239"/>
      <c r="M333" s="146"/>
    </row>
    <row r="334" spans="1:13" s="240" customFormat="1" ht="15" x14ac:dyDescent="0.2">
      <c r="A334" s="174" t="str">
        <f>Egresos!A164</f>
        <v>SSS.21.02.001.042.000</v>
      </c>
      <c r="B334" s="175"/>
      <c r="C334" s="229" t="str">
        <f>Egresos!B164</f>
        <v>Asignación de Atención Primaria Municipal</v>
      </c>
      <c r="D334" s="230">
        <f>(Egresos!C164)/1000</f>
        <v>1600000</v>
      </c>
      <c r="E334" s="231">
        <f>(Egresos!D164)/1000</f>
        <v>1600000</v>
      </c>
      <c r="F334" s="230">
        <v>2357000</v>
      </c>
      <c r="G334" s="230">
        <f>(Egresos!E164)/1000</f>
        <v>1391048.6529999999</v>
      </c>
      <c r="H334" s="230">
        <f>F334-G334</f>
        <v>965951.34700000007</v>
      </c>
      <c r="I334" s="238">
        <f>(Egresos!F164)/1000</f>
        <v>208951.34700000001</v>
      </c>
      <c r="J334" s="239"/>
      <c r="M334" s="146"/>
    </row>
    <row r="335" spans="1:13" s="240" customFormat="1" ht="15" x14ac:dyDescent="0.2">
      <c r="A335" s="174" t="str">
        <f>Egresos!A165</f>
        <v>SSS.21.02.001.044.000</v>
      </c>
      <c r="B335" s="175"/>
      <c r="C335" s="229" t="str">
        <f>Egresos!B165</f>
        <v>Asignación de Experiencia</v>
      </c>
      <c r="D335" s="230">
        <f>(Egresos!C165)/1000</f>
        <v>16000</v>
      </c>
      <c r="E335" s="231">
        <f>(Egresos!D165)/1000</f>
        <v>16000</v>
      </c>
      <c r="F335" s="230"/>
      <c r="G335" s="230">
        <f>(Egresos!E165)/1000</f>
        <v>0</v>
      </c>
      <c r="H335" s="230"/>
      <c r="I335" s="238">
        <f>(Egresos!F165)/1000</f>
        <v>16000</v>
      </c>
      <c r="J335" s="239"/>
      <c r="M335" s="146"/>
    </row>
    <row r="336" spans="1:13" s="240" customFormat="1" ht="15" x14ac:dyDescent="0.2">
      <c r="A336" s="174" t="str">
        <f>Egresos!A166</f>
        <v>SSS.21.02.001.045.000</v>
      </c>
      <c r="B336" s="175"/>
      <c r="C336" s="229" t="str">
        <f>Egresos!B166</f>
        <v>Asignación por Tramo de Desarrollo Profesional</v>
      </c>
      <c r="D336" s="230">
        <f>(Egresos!C166)/1000</f>
        <v>0</v>
      </c>
      <c r="E336" s="231">
        <f>(Egresos!D166)/1000</f>
        <v>0</v>
      </c>
      <c r="F336" s="230"/>
      <c r="G336" s="230">
        <f>(Egresos!E166)/1000</f>
        <v>0</v>
      </c>
      <c r="H336" s="230"/>
      <c r="I336" s="238">
        <f>(Egresos!F166)/1000</f>
        <v>0</v>
      </c>
      <c r="J336" s="239"/>
      <c r="M336" s="146"/>
    </row>
    <row r="337" spans="1:13" s="240" customFormat="1" ht="15" x14ac:dyDescent="0.2">
      <c r="A337" s="174" t="str">
        <f>Egresos!A167</f>
        <v>SSS.21.02.001.046.000</v>
      </c>
      <c r="B337" s="175"/>
      <c r="C337" s="229" t="str">
        <f>Egresos!B167</f>
        <v>Asignación de Reconocimiento por Docencia en Establecimientos de Alta Concentración de Alumnos Prioritarios</v>
      </c>
      <c r="D337" s="230">
        <f>(Egresos!C167)/1000</f>
        <v>0</v>
      </c>
      <c r="E337" s="231">
        <f>(Egresos!D167)/1000</f>
        <v>0</v>
      </c>
      <c r="F337" s="230"/>
      <c r="G337" s="230">
        <f>(Egresos!E167)/1000</f>
        <v>0</v>
      </c>
      <c r="H337" s="230"/>
      <c r="I337" s="238">
        <f>(Egresos!F167)/1000</f>
        <v>0</v>
      </c>
      <c r="J337" s="239"/>
      <c r="M337" s="146"/>
    </row>
    <row r="338" spans="1:13" s="240" customFormat="1" ht="15" x14ac:dyDescent="0.2">
      <c r="A338" s="174" t="str">
        <f>Egresos!A168</f>
        <v>SSS.21.02.001.047.000</v>
      </c>
      <c r="B338" s="175"/>
      <c r="C338" s="229" t="str">
        <f>Egresos!B168</f>
        <v>Asignación por Responsabilidad Directiva y Asignación de Responsabilidad Técnico Pedagógica</v>
      </c>
      <c r="D338" s="230">
        <f>(Egresos!C168)/1000</f>
        <v>0</v>
      </c>
      <c r="E338" s="231">
        <f>(Egresos!D168)/1000</f>
        <v>0</v>
      </c>
      <c r="F338" s="230">
        <f>F339+F340</f>
        <v>0</v>
      </c>
      <c r="G338" s="230">
        <f>(Egresos!E168)/1000</f>
        <v>0</v>
      </c>
      <c r="H338" s="230"/>
      <c r="I338" s="238">
        <f>(Egresos!F168)/1000</f>
        <v>0</v>
      </c>
      <c r="J338" s="239"/>
      <c r="M338" s="146"/>
    </row>
    <row r="339" spans="1:13" ht="15" x14ac:dyDescent="0.2">
      <c r="A339" s="174" t="str">
        <f>Egresos!A169</f>
        <v>SSS.21.02.001.047.001</v>
      </c>
      <c r="B339" s="175"/>
      <c r="C339" s="229" t="str">
        <f>Egresos!B169</f>
        <v>Asignación por Responsabilidad Directiva</v>
      </c>
      <c r="D339" s="230">
        <f>(Egresos!C169)/1000</f>
        <v>0</v>
      </c>
      <c r="E339" s="231">
        <f>(Egresos!D169)/1000</f>
        <v>0</v>
      </c>
      <c r="F339" s="230"/>
      <c r="G339" s="230">
        <f>(Egresos!E169)/1000</f>
        <v>0</v>
      </c>
      <c r="H339" s="230"/>
      <c r="I339" s="241">
        <f>(Egresos!F169)/1000</f>
        <v>0</v>
      </c>
      <c r="J339" s="242"/>
    </row>
    <row r="340" spans="1:13" ht="15" x14ac:dyDescent="0.2">
      <c r="A340" s="174" t="str">
        <f>Egresos!A170</f>
        <v>SSS.21.02.001.047.002</v>
      </c>
      <c r="B340" s="175"/>
      <c r="C340" s="229" t="str">
        <f>Egresos!B170</f>
        <v>Asignación por Responsabilidad Técnico Pedagógica</v>
      </c>
      <c r="D340" s="230">
        <f>(Egresos!C170)/1000</f>
        <v>0</v>
      </c>
      <c r="E340" s="231">
        <f>(Egresos!D170)/1000</f>
        <v>0</v>
      </c>
      <c r="F340" s="230"/>
      <c r="G340" s="230">
        <f>(Egresos!E170)/1000</f>
        <v>0</v>
      </c>
      <c r="H340" s="230"/>
      <c r="I340" s="241">
        <f>(Egresos!F170)/1000</f>
        <v>0</v>
      </c>
      <c r="J340" s="242"/>
    </row>
    <row r="341" spans="1:13" s="240" customFormat="1" ht="15" x14ac:dyDescent="0.2">
      <c r="A341" s="174" t="str">
        <f>Egresos!A171</f>
        <v>SSS.21.02.001.048.000</v>
      </c>
      <c r="B341" s="175"/>
      <c r="C341" s="229" t="str">
        <f>Egresos!B171</f>
        <v>Bonificación por Reconocimiento Profesional</v>
      </c>
      <c r="D341" s="230">
        <f>(Egresos!C171)/1000</f>
        <v>0</v>
      </c>
      <c r="E341" s="231">
        <f>(Egresos!D171)/1000</f>
        <v>0</v>
      </c>
      <c r="F341" s="230"/>
      <c r="G341" s="230">
        <f>(Egresos!E171)/1000</f>
        <v>0</v>
      </c>
      <c r="H341" s="230"/>
      <c r="I341" s="238">
        <f>(Egresos!F171)/1000</f>
        <v>0</v>
      </c>
      <c r="J341" s="239"/>
      <c r="M341" s="146"/>
    </row>
    <row r="342" spans="1:13" s="240" customFormat="1" ht="15" x14ac:dyDescent="0.2">
      <c r="A342" s="174" t="str">
        <f>Egresos!A172</f>
        <v>SSS.21.02.001.049.000</v>
      </c>
      <c r="B342" s="175"/>
      <c r="C342" s="229" t="str">
        <f>Egresos!B172</f>
        <v>Bonificación de Excelencia Académica</v>
      </c>
      <c r="D342" s="230">
        <f>(Egresos!C172)/1000</f>
        <v>0</v>
      </c>
      <c r="E342" s="231">
        <f>(Egresos!D172)/1000</f>
        <v>0</v>
      </c>
      <c r="F342" s="230"/>
      <c r="G342" s="230">
        <f>(Egresos!E172)/1000</f>
        <v>0</v>
      </c>
      <c r="H342" s="230"/>
      <c r="I342" s="238">
        <f>(Egresos!F172)/1000</f>
        <v>0</v>
      </c>
      <c r="J342" s="239"/>
      <c r="M342" s="146"/>
    </row>
    <row r="343" spans="1:13" s="240" customFormat="1" ht="15" x14ac:dyDescent="0.2">
      <c r="A343" s="174" t="str">
        <f>Egresos!A173</f>
        <v>SSS.21.02.001.999.000</v>
      </c>
      <c r="B343" s="175"/>
      <c r="C343" s="229" t="str">
        <f>Egresos!B173</f>
        <v>Otras Asignaciones</v>
      </c>
      <c r="D343" s="230">
        <f>(Egresos!C173)/1000</f>
        <v>0</v>
      </c>
      <c r="E343" s="231">
        <f>(Egresos!D173)/1000</f>
        <v>0</v>
      </c>
      <c r="F343" s="230">
        <v>3700</v>
      </c>
      <c r="G343" s="230">
        <f>(Egresos!E173)/1000</f>
        <v>2142.7629999999999</v>
      </c>
      <c r="H343" s="230">
        <f>F343-G343</f>
        <v>1557.2370000000001</v>
      </c>
      <c r="I343" s="238">
        <f>(Egresos!F173)/1000</f>
        <v>-2142.7629999999999</v>
      </c>
      <c r="J343" s="239"/>
      <c r="M343" s="146"/>
    </row>
    <row r="344" spans="1:13" s="195" customFormat="1" ht="15" x14ac:dyDescent="0.2">
      <c r="A344" s="174" t="str">
        <f>Egresos!A174</f>
        <v>SSS.21.02.002.000.000</v>
      </c>
      <c r="B344" s="175"/>
      <c r="C344" s="229" t="str">
        <f>Egresos!B174</f>
        <v>Aportes del Empleador</v>
      </c>
      <c r="D344" s="230">
        <f>(Egresos!C174)/1000</f>
        <v>100000</v>
      </c>
      <c r="E344" s="231">
        <f>(Egresos!D174)/1000</f>
        <v>100000</v>
      </c>
      <c r="F344" s="230">
        <f>F345+F346</f>
        <v>194000</v>
      </c>
      <c r="G344" s="230">
        <f>(Egresos!E174)/1000</f>
        <v>114712.77899999999</v>
      </c>
      <c r="H344" s="230">
        <f>F344-G344</f>
        <v>79287.221000000005</v>
      </c>
      <c r="I344" s="236">
        <f>(Egresos!F174)/1000</f>
        <v>-14712.779</v>
      </c>
      <c r="J344" s="237"/>
      <c r="M344" s="146"/>
    </row>
    <row r="345" spans="1:13" ht="15" x14ac:dyDescent="0.2">
      <c r="A345" s="174" t="str">
        <f>Egresos!A175</f>
        <v>SSS.21.02.002.001.000</v>
      </c>
      <c r="B345" s="175"/>
      <c r="C345" s="229" t="str">
        <f>Egresos!B175</f>
        <v>A Servicios de Bienestar</v>
      </c>
      <c r="D345" s="230">
        <f>(Egresos!C175)/1000</f>
        <v>100000</v>
      </c>
      <c r="E345" s="231">
        <f>(Egresos!D175)/1000</f>
        <v>100000</v>
      </c>
      <c r="F345" s="230"/>
      <c r="G345" s="230">
        <f>(Egresos!E175)/1000</f>
        <v>0</v>
      </c>
      <c r="H345" s="230"/>
      <c r="I345" s="241">
        <f>(Egresos!F175)/1000</f>
        <v>100000</v>
      </c>
      <c r="J345" s="242"/>
    </row>
    <row r="346" spans="1:13" ht="15" x14ac:dyDescent="0.2">
      <c r="A346" s="174" t="str">
        <f>Egresos!A176</f>
        <v>SSS.21.02.002.002.000</v>
      </c>
      <c r="B346" s="175"/>
      <c r="C346" s="229" t="str">
        <f>Egresos!B176</f>
        <v>Otras Cotizaciones Previsionales</v>
      </c>
      <c r="D346" s="230">
        <f>(Egresos!C176)/1000</f>
        <v>0</v>
      </c>
      <c r="E346" s="231">
        <f>(Egresos!D176)/1000</f>
        <v>0</v>
      </c>
      <c r="F346" s="230">
        <v>194000</v>
      </c>
      <c r="G346" s="230">
        <f>(Egresos!E176)/1000</f>
        <v>114712.77899999999</v>
      </c>
      <c r="H346" s="230">
        <f>F346-G346</f>
        <v>79287.221000000005</v>
      </c>
      <c r="I346" s="241">
        <f>(Egresos!F176)/1000</f>
        <v>-114712.77899999999</v>
      </c>
      <c r="J346" s="242"/>
    </row>
    <row r="347" spans="1:13" s="195" customFormat="1" ht="15" x14ac:dyDescent="0.2">
      <c r="A347" s="174" t="str">
        <f>Egresos!A177</f>
        <v>SSS.21.02.003.000.000</v>
      </c>
      <c r="B347" s="175"/>
      <c r="C347" s="229" t="str">
        <f>Egresos!B177</f>
        <v>Asignaciones por Desempeño</v>
      </c>
      <c r="D347" s="230">
        <f>(Egresos!C177)/1000</f>
        <v>450000</v>
      </c>
      <c r="E347" s="231">
        <f>(Egresos!D177)/1000</f>
        <v>450000</v>
      </c>
      <c r="F347" s="230">
        <f>F348+F351</f>
        <v>622000</v>
      </c>
      <c r="G347" s="230">
        <f>(Egresos!E177)/1000</f>
        <v>461516.59</v>
      </c>
      <c r="H347" s="230">
        <f>F347-G347</f>
        <v>160483.40999999997</v>
      </c>
      <c r="I347" s="236">
        <f>(Egresos!F177)/1000</f>
        <v>-11516.59</v>
      </c>
      <c r="J347" s="237"/>
      <c r="M347" s="146"/>
    </row>
    <row r="348" spans="1:13" s="240" customFormat="1" ht="15" x14ac:dyDescent="0.2">
      <c r="A348" s="174" t="str">
        <f>Egresos!A178</f>
        <v>SSS.21.02.003.001.000</v>
      </c>
      <c r="B348" s="175"/>
      <c r="C348" s="229" t="str">
        <f>Egresos!B178</f>
        <v>Desempeño Institucional</v>
      </c>
      <c r="D348" s="230">
        <f>(Egresos!C178)/1000</f>
        <v>0</v>
      </c>
      <c r="E348" s="231">
        <f>(Egresos!D178)/1000</f>
        <v>0</v>
      </c>
      <c r="F348" s="230"/>
      <c r="G348" s="230">
        <f>(Egresos!E178)/1000</f>
        <v>0</v>
      </c>
      <c r="H348" s="230"/>
      <c r="I348" s="238">
        <f>(Egresos!F178)/1000</f>
        <v>0</v>
      </c>
      <c r="J348" s="239"/>
      <c r="M348" s="146"/>
    </row>
    <row r="349" spans="1:13" ht="15" x14ac:dyDescent="0.2">
      <c r="A349" s="174" t="str">
        <f>Egresos!A179</f>
        <v>SSS.21.02.003.001.001</v>
      </c>
      <c r="B349" s="175"/>
      <c r="C349" s="229" t="str">
        <f>Egresos!B179</f>
        <v>Asignación de Mejoramiento de la Gestión Municipal, Art. 1, Ley Nº20.008</v>
      </c>
      <c r="D349" s="230">
        <f>(Egresos!C179)/1000</f>
        <v>0</v>
      </c>
      <c r="E349" s="231">
        <f>(Egresos!D179)/1000</f>
        <v>0</v>
      </c>
      <c r="F349" s="230"/>
      <c r="G349" s="230">
        <f>(Egresos!E179)/1000</f>
        <v>0</v>
      </c>
      <c r="H349" s="230"/>
      <c r="I349" s="241">
        <f>(Egresos!F179)/1000</f>
        <v>0</v>
      </c>
      <c r="J349" s="242"/>
    </row>
    <row r="350" spans="1:13" ht="15" x14ac:dyDescent="0.2">
      <c r="A350" s="174" t="str">
        <f>Egresos!A180</f>
        <v>SSS.21.02.003.001.002</v>
      </c>
      <c r="B350" s="175"/>
      <c r="C350" s="229" t="str">
        <f>Egresos!B180</f>
        <v>Bonificación Excelencia</v>
      </c>
      <c r="D350" s="230">
        <f>(Egresos!C180)/1000</f>
        <v>0</v>
      </c>
      <c r="E350" s="231">
        <f>(Egresos!D180)/1000</f>
        <v>0</v>
      </c>
      <c r="F350" s="230"/>
      <c r="G350" s="230">
        <f>(Egresos!E180)/1000</f>
        <v>0</v>
      </c>
      <c r="H350" s="230"/>
      <c r="I350" s="241">
        <f>(Egresos!F180)/1000</f>
        <v>0</v>
      </c>
      <c r="J350" s="242"/>
    </row>
    <row r="351" spans="1:13" s="240" customFormat="1" ht="15" x14ac:dyDescent="0.2">
      <c r="A351" s="174" t="str">
        <f>Egresos!A181</f>
        <v>SSS.21.02.003.002.000</v>
      </c>
      <c r="B351" s="175"/>
      <c r="C351" s="229" t="str">
        <f>Egresos!B181</f>
        <v>Desempeño Colectivo</v>
      </c>
      <c r="D351" s="230">
        <f>(Egresos!C181)/1000</f>
        <v>450000</v>
      </c>
      <c r="E351" s="231">
        <f>(Egresos!D181)/1000</f>
        <v>450000</v>
      </c>
      <c r="F351" s="230">
        <f>F352+F353+F354</f>
        <v>622000</v>
      </c>
      <c r="G351" s="230">
        <f>(Egresos!E181)/1000</f>
        <v>461516.59</v>
      </c>
      <c r="H351" s="230">
        <f>F351-G351</f>
        <v>160483.40999999997</v>
      </c>
      <c r="I351" s="238">
        <f>(Egresos!F181)/1000</f>
        <v>-11516.59</v>
      </c>
      <c r="J351" s="239"/>
      <c r="M351" s="146"/>
    </row>
    <row r="352" spans="1:13" ht="15" x14ac:dyDescent="0.2">
      <c r="A352" s="174" t="str">
        <f>Egresos!A182</f>
        <v>SSS.21.02.003.002.001</v>
      </c>
      <c r="B352" s="175"/>
      <c r="C352" s="229" t="str">
        <f>Egresos!B182</f>
        <v>Asignación de Mejoramiento de la Gestión Municipal, Art. 1, Ley Nº20.008</v>
      </c>
      <c r="D352" s="230">
        <f>(Egresos!C182)/1000</f>
        <v>450000</v>
      </c>
      <c r="E352" s="231">
        <f>(Egresos!D182)/1000</f>
        <v>450000</v>
      </c>
      <c r="F352" s="230"/>
      <c r="G352" s="230">
        <f>(Egresos!E182)/1000</f>
        <v>0</v>
      </c>
      <c r="H352" s="230"/>
      <c r="I352" s="241">
        <f>(Egresos!F182)/1000</f>
        <v>450000</v>
      </c>
      <c r="J352" s="242"/>
    </row>
    <row r="353" spans="1:13" ht="15" x14ac:dyDescent="0.2">
      <c r="A353" s="174" t="str">
        <f>Egresos!A183</f>
        <v>SSS.21.02.003.002.002</v>
      </c>
      <c r="B353" s="175"/>
      <c r="C353" s="229" t="str">
        <f>Egresos!B183</f>
        <v>Asignación Variable por Desempeño Colectivo</v>
      </c>
      <c r="D353" s="230">
        <f>(Egresos!C183)/1000</f>
        <v>0</v>
      </c>
      <c r="E353" s="231">
        <f>(Egresos!D183)/1000</f>
        <v>0</v>
      </c>
      <c r="F353" s="230"/>
      <c r="G353" s="230">
        <f>(Egresos!E183)/1000</f>
        <v>0</v>
      </c>
      <c r="H353" s="230"/>
      <c r="I353" s="241">
        <f>(Egresos!F183)/1000</f>
        <v>0</v>
      </c>
      <c r="J353" s="242"/>
    </row>
    <row r="354" spans="1:13" ht="15" x14ac:dyDescent="0.2">
      <c r="A354" s="174" t="str">
        <f>Egresos!A184</f>
        <v>SSS.21.02.003.002.003</v>
      </c>
      <c r="B354" s="175"/>
      <c r="C354" s="229" t="str">
        <f>Egresos!B184</f>
        <v>Asignación de Desarrollo y Estímulo al Desempeño Colectivo, Ley Nº19.813</v>
      </c>
      <c r="D354" s="230">
        <f>(Egresos!C184)/1000</f>
        <v>0</v>
      </c>
      <c r="E354" s="231">
        <f>(Egresos!D184)/1000</f>
        <v>0</v>
      </c>
      <c r="F354" s="230">
        <v>622000</v>
      </c>
      <c r="G354" s="230">
        <f>(Egresos!E184)/1000</f>
        <v>461516.59</v>
      </c>
      <c r="H354" s="230">
        <f>F354-G354</f>
        <v>160483.40999999997</v>
      </c>
      <c r="I354" s="241">
        <f>(Egresos!F184)/1000</f>
        <v>-461516.59</v>
      </c>
      <c r="J354" s="242"/>
    </row>
    <row r="355" spans="1:13" s="240" customFormat="1" ht="15" x14ac:dyDescent="0.2">
      <c r="A355" s="174" t="str">
        <f>Egresos!A185</f>
        <v>SSS.21.02.003.003.000</v>
      </c>
      <c r="B355" s="175"/>
      <c r="C355" s="229" t="str">
        <f>Egresos!B185</f>
        <v>Desempeño Individual</v>
      </c>
      <c r="D355" s="230">
        <f>(Egresos!C185)/1000</f>
        <v>0</v>
      </c>
      <c r="E355" s="231">
        <f>(Egresos!D185)/1000</f>
        <v>0</v>
      </c>
      <c r="F355" s="230"/>
      <c r="G355" s="230">
        <f>(Egresos!E185)/1000</f>
        <v>0</v>
      </c>
      <c r="H355" s="230"/>
      <c r="I355" s="238">
        <f>(Egresos!F185)/1000</f>
        <v>0</v>
      </c>
      <c r="J355" s="239"/>
      <c r="M355" s="146"/>
    </row>
    <row r="356" spans="1:13" ht="15" x14ac:dyDescent="0.2">
      <c r="A356" s="174" t="str">
        <f>Egresos!A186</f>
        <v>SSS.21.02.003.003.001</v>
      </c>
      <c r="B356" s="175"/>
      <c r="C356" s="229" t="str">
        <f>Egresos!B186</f>
        <v>Asignación de Mejoramiento de la Gestión Municipal, Art. 1, Ley Nº20.008</v>
      </c>
      <c r="D356" s="230">
        <f>(Egresos!C186)/1000</f>
        <v>0</v>
      </c>
      <c r="E356" s="231">
        <f>(Egresos!D186)/1000</f>
        <v>0</v>
      </c>
      <c r="F356" s="230"/>
      <c r="G356" s="230">
        <f>(Egresos!E186)/1000</f>
        <v>0</v>
      </c>
      <c r="H356" s="230"/>
      <c r="I356" s="241">
        <f>(Egresos!F186)/1000</f>
        <v>0</v>
      </c>
      <c r="J356" s="242"/>
    </row>
    <row r="357" spans="1:13" ht="15" x14ac:dyDescent="0.2">
      <c r="A357" s="174" t="str">
        <f>Egresos!A187</f>
        <v>SSS.21.02.003.003.002</v>
      </c>
      <c r="B357" s="175"/>
      <c r="C357" s="229" t="str">
        <f>Egresos!B187</f>
        <v>Asignación Especial de Incentivo Profesional, Art. 47, Ley N° 19.070</v>
      </c>
      <c r="D357" s="230">
        <f>(Egresos!C187)/1000</f>
        <v>0</v>
      </c>
      <c r="E357" s="231">
        <f>(Egresos!D187)/1000</f>
        <v>0</v>
      </c>
      <c r="F357" s="230"/>
      <c r="G357" s="230">
        <f>(Egresos!E187)/1000</f>
        <v>0</v>
      </c>
      <c r="H357" s="230"/>
      <c r="I357" s="241">
        <f>(Egresos!F187)/1000</f>
        <v>0</v>
      </c>
      <c r="J357" s="242"/>
    </row>
    <row r="358" spans="1:13" ht="15" x14ac:dyDescent="0.2">
      <c r="A358" s="174" t="str">
        <f>Egresos!A188</f>
        <v>SSS.21.02.003.003.003</v>
      </c>
      <c r="B358" s="175"/>
      <c r="C358" s="229" t="str">
        <f>Egresos!B188</f>
        <v>Asignación Variable por Desempeño Individual</v>
      </c>
      <c r="D358" s="230">
        <f>(Egresos!C188)/1000</f>
        <v>0</v>
      </c>
      <c r="E358" s="231">
        <f>(Egresos!D188)/1000</f>
        <v>0</v>
      </c>
      <c r="F358" s="230"/>
      <c r="G358" s="230">
        <f>(Egresos!E188)/1000</f>
        <v>0</v>
      </c>
      <c r="H358" s="230"/>
      <c r="I358" s="241">
        <f>(Egresos!F188)/1000</f>
        <v>0</v>
      </c>
      <c r="J358" s="242"/>
    </row>
    <row r="359" spans="1:13" ht="15" x14ac:dyDescent="0.2">
      <c r="A359" s="174" t="str">
        <f>Egresos!A189</f>
        <v>SSS.21.02.003.003.004</v>
      </c>
      <c r="B359" s="175"/>
      <c r="C359" s="229" t="str">
        <f>Egresos!B189</f>
        <v>Asignación de Mérito, Art. 30 de la Ley Nº19.378, agrega Ley  Nº19.607</v>
      </c>
      <c r="D359" s="230">
        <f>(Egresos!C189)/1000</f>
        <v>0</v>
      </c>
      <c r="E359" s="231">
        <f>(Egresos!D189)/1000</f>
        <v>0</v>
      </c>
      <c r="F359" s="230"/>
      <c r="G359" s="230">
        <f>(Egresos!E189)/1000</f>
        <v>0</v>
      </c>
      <c r="H359" s="230"/>
      <c r="I359" s="241">
        <f>(Egresos!F189)/1000</f>
        <v>0</v>
      </c>
      <c r="J359" s="242"/>
    </row>
    <row r="360" spans="1:13" s="195" customFormat="1" ht="15" x14ac:dyDescent="0.2">
      <c r="A360" s="174" t="str">
        <f>Egresos!A190</f>
        <v>SSS.21.02.004.000.000</v>
      </c>
      <c r="B360" s="175"/>
      <c r="C360" s="229" t="str">
        <f>Egresos!B190</f>
        <v>Remuneraciones Variables</v>
      </c>
      <c r="D360" s="230">
        <f>(Egresos!C190)/1000</f>
        <v>0</v>
      </c>
      <c r="E360" s="231">
        <f>(Egresos!D190)/1000</f>
        <v>0</v>
      </c>
      <c r="F360" s="230">
        <f>SUM(F361:F366)</f>
        <v>185000</v>
      </c>
      <c r="G360" s="230">
        <f>(Egresos!E190)/1000</f>
        <v>109045.224</v>
      </c>
      <c r="H360" s="230">
        <f>F360-G360</f>
        <v>75954.775999999998</v>
      </c>
      <c r="I360" s="236">
        <f>(Egresos!F190)/1000</f>
        <v>-109045.224</v>
      </c>
      <c r="J360" s="237"/>
      <c r="M360" s="146"/>
    </row>
    <row r="361" spans="1:13" ht="15" x14ac:dyDescent="0.2">
      <c r="A361" s="174" t="str">
        <f>Egresos!A191</f>
        <v>SSS.21.02.004.002.000</v>
      </c>
      <c r="B361" s="175"/>
      <c r="C361" s="229" t="str">
        <f>Egresos!B191</f>
        <v>Asignación de Estímulo Jornadas Prioritarias</v>
      </c>
      <c r="D361" s="230">
        <f>(Egresos!C191)/1000</f>
        <v>0</v>
      </c>
      <c r="E361" s="231">
        <f>(Egresos!D191)/1000</f>
        <v>0</v>
      </c>
      <c r="F361" s="230"/>
      <c r="G361" s="230">
        <f>(Egresos!E191)/1000</f>
        <v>0</v>
      </c>
      <c r="H361" s="230"/>
      <c r="I361" s="241">
        <f>(Egresos!F191)/1000</f>
        <v>0</v>
      </c>
      <c r="J361" s="242"/>
    </row>
    <row r="362" spans="1:13" ht="15" x14ac:dyDescent="0.2">
      <c r="A362" s="174" t="str">
        <f>Egresos!A192</f>
        <v>SSS.21.02.004.003.000</v>
      </c>
      <c r="B362" s="175"/>
      <c r="C362" s="229" t="str">
        <f>Egresos!B192</f>
        <v>Asignación Artículo 3, Ley Nº19.264</v>
      </c>
      <c r="D362" s="230">
        <f>(Egresos!C192)/1000</f>
        <v>0</v>
      </c>
      <c r="E362" s="231">
        <f>(Egresos!D192)/1000</f>
        <v>0</v>
      </c>
      <c r="F362" s="230"/>
      <c r="G362" s="230">
        <f>(Egresos!E192)/1000</f>
        <v>0</v>
      </c>
      <c r="H362" s="230"/>
      <c r="I362" s="241">
        <f>(Egresos!F192)/1000</f>
        <v>0</v>
      </c>
      <c r="J362" s="242"/>
    </row>
    <row r="363" spans="1:13" ht="15" x14ac:dyDescent="0.2">
      <c r="A363" s="174" t="str">
        <f>Egresos!A193</f>
        <v>SSS.21.02.004.004.000</v>
      </c>
      <c r="B363" s="175"/>
      <c r="C363" s="229" t="str">
        <f>Egresos!B193</f>
        <v>Asignación por Desempeño de Funciones Críticas</v>
      </c>
      <c r="D363" s="230">
        <f>(Egresos!C193)/1000</f>
        <v>0</v>
      </c>
      <c r="E363" s="231">
        <f>(Egresos!D193)/1000</f>
        <v>0</v>
      </c>
      <c r="F363" s="230"/>
      <c r="G363" s="230">
        <f>(Egresos!E193)/1000</f>
        <v>0</v>
      </c>
      <c r="H363" s="230"/>
      <c r="I363" s="241">
        <f>(Egresos!F193)/1000</f>
        <v>0</v>
      </c>
      <c r="J363" s="242"/>
    </row>
    <row r="364" spans="1:13" ht="15" x14ac:dyDescent="0.2">
      <c r="A364" s="174" t="str">
        <f>Egresos!A194</f>
        <v>SSS.21.02.004.005.000</v>
      </c>
      <c r="B364" s="175"/>
      <c r="C364" s="229" t="str">
        <f>Egresos!B194</f>
        <v>Trabajos Extraordinarios</v>
      </c>
      <c r="D364" s="230">
        <f>(Egresos!C194)/1000</f>
        <v>0</v>
      </c>
      <c r="E364" s="231">
        <f>(Egresos!D194)/1000</f>
        <v>0</v>
      </c>
      <c r="F364" s="230">
        <v>185000</v>
      </c>
      <c r="G364" s="230">
        <f>(Egresos!E194)/1000</f>
        <v>109045.224</v>
      </c>
      <c r="H364" s="230">
        <f>F364-G364</f>
        <v>75954.775999999998</v>
      </c>
      <c r="I364" s="241">
        <f>(Egresos!F194)/1000</f>
        <v>-109045.224</v>
      </c>
      <c r="J364" s="242"/>
    </row>
    <row r="365" spans="1:13" ht="15" x14ac:dyDescent="0.2">
      <c r="A365" s="174" t="str">
        <f>Egresos!A195</f>
        <v>SSS.21.02.004.006.000</v>
      </c>
      <c r="B365" s="175"/>
      <c r="C365" s="229" t="str">
        <f>Egresos!B195</f>
        <v>Comisiones de Servicios en el País</v>
      </c>
      <c r="D365" s="230">
        <f>(Egresos!C195)/1000</f>
        <v>0</v>
      </c>
      <c r="E365" s="231">
        <f>(Egresos!D195)/1000</f>
        <v>0</v>
      </c>
      <c r="F365" s="230"/>
      <c r="G365" s="230">
        <f>(Egresos!E195)/1000</f>
        <v>0</v>
      </c>
      <c r="H365" s="230"/>
      <c r="I365" s="241">
        <f>(Egresos!F195)/1000</f>
        <v>0</v>
      </c>
      <c r="J365" s="242"/>
    </row>
    <row r="366" spans="1:13" ht="15" x14ac:dyDescent="0.2">
      <c r="A366" s="174" t="str">
        <f>Egresos!A196</f>
        <v>SSS.21.02.004.007.000</v>
      </c>
      <c r="B366" s="175"/>
      <c r="C366" s="229" t="str">
        <f>Egresos!B196</f>
        <v>Comisiones de Servicios en el Exterior</v>
      </c>
      <c r="D366" s="230">
        <f>(Egresos!C196)/1000</f>
        <v>0</v>
      </c>
      <c r="E366" s="231">
        <f>(Egresos!D196)/1000</f>
        <v>0</v>
      </c>
      <c r="F366" s="230"/>
      <c r="G366" s="230">
        <f>(Egresos!E196)/1000</f>
        <v>0</v>
      </c>
      <c r="H366" s="230"/>
      <c r="I366" s="241">
        <f>(Egresos!F196)/1000</f>
        <v>0</v>
      </c>
      <c r="J366" s="242"/>
    </row>
    <row r="367" spans="1:13" s="195" customFormat="1" ht="15" x14ac:dyDescent="0.2">
      <c r="A367" s="174" t="str">
        <f>Egresos!A197</f>
        <v>SSS.21.02.005.000.000</v>
      </c>
      <c r="B367" s="175"/>
      <c r="C367" s="229" t="str">
        <f>Egresos!B197</f>
        <v>Aguinaldos y Bonos</v>
      </c>
      <c r="D367" s="230">
        <f>(Egresos!C197)/1000</f>
        <v>68000</v>
      </c>
      <c r="E367" s="231">
        <f>(Egresos!D197)/1000</f>
        <v>68000</v>
      </c>
      <c r="F367" s="230">
        <f>F368+F371+F374</f>
        <v>32789</v>
      </c>
      <c r="G367" s="230">
        <f>(Egresos!E197)/1000</f>
        <v>24747.146000000001</v>
      </c>
      <c r="H367" s="230">
        <f>F367-G367</f>
        <v>8041.8539999999994</v>
      </c>
      <c r="I367" s="236">
        <f>(Egresos!F197)/1000</f>
        <v>43252.853999999999</v>
      </c>
      <c r="J367" s="237"/>
      <c r="M367" s="146"/>
    </row>
    <row r="368" spans="1:13" s="240" customFormat="1" ht="15" x14ac:dyDescent="0.2">
      <c r="A368" s="174" t="str">
        <f>Egresos!A198</f>
        <v>SSS.21.02.005.001.000</v>
      </c>
      <c r="B368" s="175"/>
      <c r="C368" s="229" t="str">
        <f>Egresos!B198</f>
        <v>Aguinaldos</v>
      </c>
      <c r="D368" s="230">
        <f>(Egresos!C198)/1000</f>
        <v>63000</v>
      </c>
      <c r="E368" s="231">
        <f>(Egresos!D198)/1000</f>
        <v>63000</v>
      </c>
      <c r="F368" s="230">
        <f>F369+F370</f>
        <v>20000</v>
      </c>
      <c r="G368" s="230">
        <f>(Egresos!E198)/1000</f>
        <v>19328.792000000001</v>
      </c>
      <c r="H368" s="230">
        <f>F368-G368</f>
        <v>671.20799999999872</v>
      </c>
      <c r="I368" s="238">
        <f>(Egresos!F198)/1000</f>
        <v>43671.207999999999</v>
      </c>
      <c r="J368" s="239"/>
      <c r="M368" s="146"/>
    </row>
    <row r="369" spans="1:13" ht="15" x14ac:dyDescent="0.2">
      <c r="A369" s="174" t="str">
        <f>Egresos!A199</f>
        <v>SSS.21.02.005.001.001</v>
      </c>
      <c r="B369" s="175"/>
      <c r="C369" s="229" t="str">
        <f>Egresos!B199</f>
        <v>Aguinaldo de Fiestras Patrias</v>
      </c>
      <c r="D369" s="230">
        <f>(Egresos!C199)/1000</f>
        <v>55000</v>
      </c>
      <c r="E369" s="231">
        <f>(Egresos!D199)/1000</f>
        <v>55000</v>
      </c>
      <c r="F369" s="230"/>
      <c r="G369" s="230">
        <f>(Egresos!E199)/1000</f>
        <v>0</v>
      </c>
      <c r="H369" s="230"/>
      <c r="I369" s="241">
        <f>(Egresos!F199)/1000</f>
        <v>55000</v>
      </c>
      <c r="J369" s="242"/>
    </row>
    <row r="370" spans="1:13" ht="15" x14ac:dyDescent="0.2">
      <c r="A370" s="174" t="str">
        <f>Egresos!A200</f>
        <v>SSS.21.02.005.001.002</v>
      </c>
      <c r="B370" s="175"/>
      <c r="C370" s="229" t="str">
        <f>Egresos!B200</f>
        <v>Aguinaldo de Navidad</v>
      </c>
      <c r="D370" s="230">
        <f>(Egresos!C200)/1000</f>
        <v>8000</v>
      </c>
      <c r="E370" s="231">
        <f>(Egresos!D200)/1000</f>
        <v>8000</v>
      </c>
      <c r="F370" s="230">
        <v>20000</v>
      </c>
      <c r="G370" s="230">
        <f>(Egresos!E200)/1000</f>
        <v>19328.792000000001</v>
      </c>
      <c r="H370" s="230">
        <f>F370-G370</f>
        <v>671.20799999999872</v>
      </c>
      <c r="I370" s="241">
        <f>(Egresos!F200)/1000</f>
        <v>-11328.791999999999</v>
      </c>
      <c r="J370" s="242"/>
    </row>
    <row r="371" spans="1:13" s="240" customFormat="1" ht="15" x14ac:dyDescent="0.2">
      <c r="A371" s="174" t="str">
        <f>Egresos!A201</f>
        <v>SSS.21.02.005.002.000</v>
      </c>
      <c r="B371" s="175"/>
      <c r="C371" s="229" t="str">
        <f>Egresos!B201</f>
        <v>Bono de Escolaridad</v>
      </c>
      <c r="D371" s="230">
        <f>(Egresos!C201)/1000</f>
        <v>0</v>
      </c>
      <c r="E371" s="231">
        <f>(Egresos!D201)/1000</f>
        <v>0</v>
      </c>
      <c r="F371" s="230">
        <v>9489</v>
      </c>
      <c r="G371" s="230">
        <f>(Egresos!E201)/1000</f>
        <v>5135.3940000000002</v>
      </c>
      <c r="H371" s="230">
        <f>F371-G371</f>
        <v>4353.6059999999998</v>
      </c>
      <c r="I371" s="238">
        <f>(Egresos!F201)/1000</f>
        <v>-5135.3940000000002</v>
      </c>
      <c r="J371" s="239"/>
      <c r="M371" s="146"/>
    </row>
    <row r="372" spans="1:13" s="247" customFormat="1" ht="15" x14ac:dyDescent="0.2">
      <c r="A372" s="174" t="str">
        <f>Egresos!A202</f>
        <v>SSS.21.02.005.003.000</v>
      </c>
      <c r="B372" s="175"/>
      <c r="C372" s="229" t="str">
        <f>Egresos!B202</f>
        <v>Bonos Especiales</v>
      </c>
      <c r="D372" s="230">
        <f>(Egresos!C202)/1000</f>
        <v>0</v>
      </c>
      <c r="E372" s="231">
        <f>(Egresos!D202)/1000</f>
        <v>0</v>
      </c>
      <c r="F372" s="230"/>
      <c r="G372" s="230">
        <f>(Egresos!E202)/1000</f>
        <v>0</v>
      </c>
      <c r="H372" s="230"/>
      <c r="I372" s="245">
        <f>(Egresos!F202)/1000</f>
        <v>0</v>
      </c>
      <c r="J372" s="246"/>
      <c r="M372" s="146"/>
    </row>
    <row r="373" spans="1:13" ht="15" x14ac:dyDescent="0.2">
      <c r="A373" s="174" t="str">
        <f>Egresos!A203</f>
        <v>SSS.21.02.005.003.001</v>
      </c>
      <c r="B373" s="175"/>
      <c r="C373" s="229" t="str">
        <f>Egresos!B203</f>
        <v>Bono Extraordinario Anual</v>
      </c>
      <c r="D373" s="230">
        <f>(Egresos!C203)/1000</f>
        <v>0</v>
      </c>
      <c r="E373" s="231">
        <f>(Egresos!D203)/1000</f>
        <v>0</v>
      </c>
      <c r="F373" s="230"/>
      <c r="G373" s="230">
        <f>(Egresos!E203)/1000</f>
        <v>0</v>
      </c>
      <c r="H373" s="230"/>
      <c r="I373" s="241">
        <f>(Egresos!F203)/1000</f>
        <v>0</v>
      </c>
      <c r="J373" s="242"/>
    </row>
    <row r="374" spans="1:13" s="240" customFormat="1" ht="15" x14ac:dyDescent="0.2">
      <c r="A374" s="174" t="str">
        <f>Egresos!A204</f>
        <v>SSS.21.02.005.004.000</v>
      </c>
      <c r="B374" s="175"/>
      <c r="C374" s="229" t="str">
        <f>Egresos!B204</f>
        <v>Bonificación Adicional al Bono de Escolaridad</v>
      </c>
      <c r="D374" s="230">
        <f>(Egresos!C204)/1000</f>
        <v>5000</v>
      </c>
      <c r="E374" s="231">
        <f>(Egresos!D204)/1000</f>
        <v>5000</v>
      </c>
      <c r="F374" s="230">
        <v>3300</v>
      </c>
      <c r="G374" s="230">
        <f>(Egresos!E204)/1000</f>
        <v>282.95999999999998</v>
      </c>
      <c r="H374" s="230">
        <f>F374-G374</f>
        <v>3017.04</v>
      </c>
      <c r="I374" s="238">
        <f>(Egresos!F204)/1000</f>
        <v>4717.04</v>
      </c>
      <c r="J374" s="239"/>
      <c r="M374" s="146"/>
    </row>
    <row r="375" spans="1:13" s="204" customFormat="1" ht="15" x14ac:dyDescent="0.2">
      <c r="A375" s="174" t="str">
        <f>Egresos!A205</f>
        <v>SSS.21.03.000.000.000</v>
      </c>
      <c r="B375" s="175"/>
      <c r="C375" s="229" t="str">
        <f>Egresos!B205</f>
        <v>OTRAS REMUNERACIONES</v>
      </c>
      <c r="D375" s="230">
        <f>(Egresos!C205)/1000</f>
        <v>1410000</v>
      </c>
      <c r="E375" s="231">
        <f>(Egresos!D205)/1000</f>
        <v>1410000</v>
      </c>
      <c r="F375" s="230">
        <f>F376+F377+F378+F379+F384+F385+F386+F387</f>
        <v>3484000</v>
      </c>
      <c r="G375" s="230">
        <f>(Egresos!E205)/1000</f>
        <v>2566467.0809999998</v>
      </c>
      <c r="H375" s="230">
        <f>F375-G375</f>
        <v>917532.91900000023</v>
      </c>
      <c r="I375" s="234">
        <f>(Egresos!F205)/1000</f>
        <v>-1156467.081</v>
      </c>
      <c r="J375" s="235"/>
      <c r="M375" s="146"/>
    </row>
    <row r="376" spans="1:13" s="195" customFormat="1" ht="15" x14ac:dyDescent="0.2">
      <c r="A376" s="174" t="str">
        <f>Egresos!A206</f>
        <v>SSS.21.03.001.000.000</v>
      </c>
      <c r="B376" s="175"/>
      <c r="C376" s="229" t="str">
        <f>Egresos!B206</f>
        <v>Honorarios a Suma Alzada - Personas Naturales</v>
      </c>
      <c r="D376" s="230">
        <f>(Egresos!C206)/1000</f>
        <v>1400000</v>
      </c>
      <c r="E376" s="231">
        <f>(Egresos!D206)/1000</f>
        <v>1400000</v>
      </c>
      <c r="F376" s="230">
        <v>2537000</v>
      </c>
      <c r="G376" s="230">
        <f>(Egresos!E206)/1000</f>
        <v>2133260.9350000001</v>
      </c>
      <c r="H376" s="230">
        <f>F376-G376</f>
        <v>403739.06499999994</v>
      </c>
      <c r="I376" s="236">
        <f>(Egresos!F206)/1000</f>
        <v>-733260.93500000006</v>
      </c>
      <c r="J376" s="237"/>
      <c r="M376" s="146"/>
    </row>
    <row r="377" spans="1:13" s="195" customFormat="1" ht="15" x14ac:dyDescent="0.2">
      <c r="A377" s="174" t="str">
        <f>Egresos!A207</f>
        <v>SSS.21.03.002.000.000</v>
      </c>
      <c r="B377" s="175"/>
      <c r="C377" s="229" t="str">
        <f>Egresos!B207</f>
        <v>Honorarios Asimilados a Grados</v>
      </c>
      <c r="D377" s="230">
        <f>(Egresos!C207)/1000</f>
        <v>0</v>
      </c>
      <c r="E377" s="231">
        <f>(Egresos!D207)/1000</f>
        <v>0</v>
      </c>
      <c r="F377" s="230"/>
      <c r="G377" s="230">
        <f>(Egresos!E207)/1000</f>
        <v>0</v>
      </c>
      <c r="H377" s="230"/>
      <c r="I377" s="236">
        <f>(Egresos!F207)/1000</f>
        <v>0</v>
      </c>
      <c r="J377" s="237"/>
      <c r="M377" s="146"/>
    </row>
    <row r="378" spans="1:13" s="195" customFormat="1" ht="15" x14ac:dyDescent="0.2">
      <c r="A378" s="174" t="str">
        <f>Egresos!A208</f>
        <v>SSS.21.03.003.000.000</v>
      </c>
      <c r="B378" s="175"/>
      <c r="C378" s="229" t="str">
        <f>Egresos!B208</f>
        <v>Jornales</v>
      </c>
      <c r="D378" s="230">
        <f>(Egresos!C208)/1000</f>
        <v>0</v>
      </c>
      <c r="E378" s="231">
        <f>(Egresos!D208)/1000</f>
        <v>0</v>
      </c>
      <c r="F378" s="230"/>
      <c r="G378" s="230">
        <f>(Egresos!E208)/1000</f>
        <v>0</v>
      </c>
      <c r="H378" s="230"/>
      <c r="I378" s="236">
        <f>(Egresos!F208)/1000</f>
        <v>0</v>
      </c>
      <c r="J378" s="237"/>
      <c r="M378" s="146"/>
    </row>
    <row r="379" spans="1:13" s="195" customFormat="1" ht="15" x14ac:dyDescent="0.2">
      <c r="A379" s="174" t="str">
        <f>Egresos!A209</f>
        <v>SSS.21.03.004.000.000</v>
      </c>
      <c r="B379" s="175"/>
      <c r="C379" s="229" t="str">
        <f>Egresos!B209</f>
        <v>Remuneraciones Reguladas por el Código del Trabajo</v>
      </c>
      <c r="D379" s="230">
        <f>(Egresos!C209)/1000</f>
        <v>0</v>
      </c>
      <c r="E379" s="231">
        <f>(Egresos!D209)/1000</f>
        <v>0</v>
      </c>
      <c r="F379" s="230"/>
      <c r="G379" s="230">
        <f>(Egresos!E209)/1000</f>
        <v>0</v>
      </c>
      <c r="H379" s="230"/>
      <c r="I379" s="236">
        <f>(Egresos!F209)/1000</f>
        <v>0</v>
      </c>
      <c r="J379" s="237"/>
      <c r="M379" s="146"/>
    </row>
    <row r="380" spans="1:13" s="240" customFormat="1" ht="15" x14ac:dyDescent="0.2">
      <c r="A380" s="174" t="str">
        <f>Egresos!A210</f>
        <v>SSS.21.03.004.001.000</v>
      </c>
      <c r="B380" s="175"/>
      <c r="C380" s="229" t="str">
        <f>Egresos!B210</f>
        <v>Sueldos</v>
      </c>
      <c r="D380" s="230">
        <f>(Egresos!C210)/1000</f>
        <v>0</v>
      </c>
      <c r="E380" s="231">
        <f>(Egresos!D210)/1000</f>
        <v>0</v>
      </c>
      <c r="F380" s="230"/>
      <c r="G380" s="230">
        <f>(Egresos!E210)/1000</f>
        <v>0</v>
      </c>
      <c r="H380" s="230"/>
      <c r="I380" s="238">
        <f>(Egresos!F210)/1000</f>
        <v>0</v>
      </c>
      <c r="J380" s="239"/>
      <c r="M380" s="146"/>
    </row>
    <row r="381" spans="1:13" s="240" customFormat="1" ht="15" x14ac:dyDescent="0.2">
      <c r="A381" s="174" t="str">
        <f>Egresos!A211</f>
        <v>SSS.21.03.004.002.000</v>
      </c>
      <c r="B381" s="175"/>
      <c r="C381" s="229" t="str">
        <f>Egresos!B211</f>
        <v>Aportes del Empleador</v>
      </c>
      <c r="D381" s="230">
        <f>(Egresos!C211)/1000</f>
        <v>0</v>
      </c>
      <c r="E381" s="231">
        <f>(Egresos!D211)/1000</f>
        <v>0</v>
      </c>
      <c r="F381" s="230"/>
      <c r="G381" s="230">
        <f>(Egresos!E211)/1000</f>
        <v>0</v>
      </c>
      <c r="H381" s="230"/>
      <c r="I381" s="238">
        <f>(Egresos!F211)/1000</f>
        <v>0</v>
      </c>
      <c r="J381" s="239"/>
      <c r="M381" s="146"/>
    </row>
    <row r="382" spans="1:13" s="240" customFormat="1" ht="15" x14ac:dyDescent="0.2">
      <c r="A382" s="174" t="str">
        <f>Egresos!A212</f>
        <v>SSS.21.03.004.003.000</v>
      </c>
      <c r="B382" s="175"/>
      <c r="C382" s="229" t="str">
        <f>Egresos!B212</f>
        <v>Remuneraciones Variables</v>
      </c>
      <c r="D382" s="230">
        <f>(Egresos!C212)/1000</f>
        <v>0</v>
      </c>
      <c r="E382" s="231">
        <f>(Egresos!D212)/1000</f>
        <v>0</v>
      </c>
      <c r="F382" s="230"/>
      <c r="G382" s="230">
        <f>(Egresos!E212)/1000</f>
        <v>0</v>
      </c>
      <c r="H382" s="230"/>
      <c r="I382" s="238">
        <f>(Egresos!F212)/1000</f>
        <v>0</v>
      </c>
      <c r="J382" s="239"/>
      <c r="M382" s="146"/>
    </row>
    <row r="383" spans="1:13" s="240" customFormat="1" ht="15" x14ac:dyDescent="0.2">
      <c r="A383" s="174" t="str">
        <f>Egresos!A213</f>
        <v>SSS.21.03.004.004.000</v>
      </c>
      <c r="B383" s="175"/>
      <c r="C383" s="229" t="str">
        <f>Egresos!B213</f>
        <v>Aguinaldos y Bonos</v>
      </c>
      <c r="D383" s="230">
        <f>(Egresos!C213)/1000</f>
        <v>0</v>
      </c>
      <c r="E383" s="231">
        <f>(Egresos!D213)/1000</f>
        <v>0</v>
      </c>
      <c r="F383" s="230"/>
      <c r="G383" s="230">
        <f>(Egresos!E213)/1000</f>
        <v>0</v>
      </c>
      <c r="H383" s="230"/>
      <c r="I383" s="238">
        <f>(Egresos!F213)/1000</f>
        <v>0</v>
      </c>
      <c r="J383" s="239"/>
      <c r="M383" s="146"/>
    </row>
    <row r="384" spans="1:13" s="195" customFormat="1" ht="15" x14ac:dyDescent="0.2">
      <c r="A384" s="174" t="str">
        <f>Egresos!A214</f>
        <v>SSS.21.03.005.000.000</v>
      </c>
      <c r="B384" s="175"/>
      <c r="C384" s="229" t="str">
        <f>Egresos!B214</f>
        <v>Suplencias y Reemplazos</v>
      </c>
      <c r="D384" s="230">
        <f>(Egresos!C214)/1000</f>
        <v>0</v>
      </c>
      <c r="E384" s="231">
        <f>(Egresos!D214)/1000</f>
        <v>0</v>
      </c>
      <c r="F384" s="230"/>
      <c r="G384" s="230">
        <f>(Egresos!E214)/1000</f>
        <v>0</v>
      </c>
      <c r="H384" s="230"/>
      <c r="I384" s="236">
        <f>(Egresos!F214)/1000</f>
        <v>0</v>
      </c>
      <c r="J384" s="237"/>
      <c r="M384" s="146"/>
    </row>
    <row r="385" spans="1:13" s="195" customFormat="1" ht="15" x14ac:dyDescent="0.2">
      <c r="A385" s="174" t="str">
        <f>Egresos!A215</f>
        <v>SSS.21.03.006.000.000</v>
      </c>
      <c r="B385" s="175"/>
      <c r="C385" s="229" t="str">
        <f>Egresos!B215</f>
        <v>Personal a Trato y/o Temporal</v>
      </c>
      <c r="D385" s="230">
        <f>(Egresos!C215)/1000</f>
        <v>0</v>
      </c>
      <c r="E385" s="231">
        <f>(Egresos!D215)/1000</f>
        <v>0</v>
      </c>
      <c r="F385" s="230"/>
      <c r="G385" s="230">
        <f>(Egresos!E215)/1000</f>
        <v>0</v>
      </c>
      <c r="H385" s="230"/>
      <c r="I385" s="236">
        <f>(Egresos!F215)/1000</f>
        <v>0</v>
      </c>
      <c r="J385" s="237"/>
      <c r="M385" s="146"/>
    </row>
    <row r="386" spans="1:13" s="195" customFormat="1" ht="15" x14ac:dyDescent="0.2">
      <c r="A386" s="174" t="str">
        <f>Egresos!A216</f>
        <v>SSS.21.03.007.000.000</v>
      </c>
      <c r="B386" s="175"/>
      <c r="C386" s="229" t="str">
        <f>Egresos!B216</f>
        <v>Alumnos en Práctica</v>
      </c>
      <c r="D386" s="230">
        <f>(Egresos!C216)/1000</f>
        <v>0</v>
      </c>
      <c r="E386" s="231">
        <f>(Egresos!D216)/1000</f>
        <v>0</v>
      </c>
      <c r="F386" s="230"/>
      <c r="G386" s="230">
        <f>(Egresos!E216)/1000</f>
        <v>0</v>
      </c>
      <c r="H386" s="230"/>
      <c r="I386" s="236">
        <f>(Egresos!F216)/1000</f>
        <v>0</v>
      </c>
      <c r="J386" s="237"/>
      <c r="M386" s="146"/>
    </row>
    <row r="387" spans="1:13" s="195" customFormat="1" ht="15" x14ac:dyDescent="0.2">
      <c r="A387" s="174" t="str">
        <f>Egresos!A217</f>
        <v>SSS.21.03.999.000.000</v>
      </c>
      <c r="B387" s="175"/>
      <c r="C387" s="229" t="str">
        <f>Egresos!B217</f>
        <v>Otras</v>
      </c>
      <c r="D387" s="230">
        <f>(Egresos!C217)/1000</f>
        <v>10000</v>
      </c>
      <c r="E387" s="231">
        <f>(Egresos!D217)/1000</f>
        <v>10000</v>
      </c>
      <c r="F387" s="230">
        <f>F388+F389</f>
        <v>947000</v>
      </c>
      <c r="G387" s="230">
        <f>(Egresos!E217)/1000</f>
        <v>433206.14600000001</v>
      </c>
      <c r="H387" s="230">
        <f>F387-G387</f>
        <v>513793.85399999999</v>
      </c>
      <c r="I387" s="236">
        <f>(Egresos!F217)/1000</f>
        <v>-423206.14600000001</v>
      </c>
      <c r="J387" s="237"/>
      <c r="M387" s="146"/>
    </row>
    <row r="388" spans="1:13" ht="15" x14ac:dyDescent="0.2">
      <c r="A388" s="174" t="str">
        <f>Egresos!A218</f>
        <v>SSS.21.03.999.001.000</v>
      </c>
      <c r="B388" s="175"/>
      <c r="C388" s="229" t="str">
        <f>Egresos!B218</f>
        <v>Asignación Art. 1, Ley Nº19.464</v>
      </c>
      <c r="D388" s="230">
        <f>(Egresos!C218)/1000</f>
        <v>10000</v>
      </c>
      <c r="E388" s="248">
        <f>(Egresos!D218)/1000</f>
        <v>10000</v>
      </c>
      <c r="F388" s="230"/>
      <c r="G388" s="230">
        <f>(Egresos!E218)/1000</f>
        <v>0</v>
      </c>
      <c r="H388" s="230"/>
      <c r="I388" s="241">
        <f>(Egresos!F218)/1000</f>
        <v>10000</v>
      </c>
      <c r="J388" s="242"/>
    </row>
    <row r="389" spans="1:13" ht="15" x14ac:dyDescent="0.2">
      <c r="A389" s="174" t="str">
        <f>Egresos!A219</f>
        <v>SSS.21.03.999.999.000</v>
      </c>
      <c r="B389" s="175"/>
      <c r="C389" s="229" t="str">
        <f>Egresos!B219</f>
        <v>Otras</v>
      </c>
      <c r="D389" s="230">
        <f>(Egresos!C219)/1000</f>
        <v>0</v>
      </c>
      <c r="E389" s="248">
        <f>(Egresos!D219)/1000</f>
        <v>0</v>
      </c>
      <c r="F389" s="230">
        <v>947000</v>
      </c>
      <c r="G389" s="230">
        <f>(Egresos!E219)/1000</f>
        <v>433206.14600000001</v>
      </c>
      <c r="H389" s="230">
        <f>F389-G389</f>
        <v>513793.85399999999</v>
      </c>
      <c r="I389" s="241">
        <f>(Egresos!F219)/1000</f>
        <v>-433206.14600000001</v>
      </c>
      <c r="J389" s="242"/>
    </row>
    <row r="390" spans="1:13" s="204" customFormat="1" ht="15" x14ac:dyDescent="0.2">
      <c r="A390" s="174" t="str">
        <f>Egresos!A220</f>
        <v>SSS.21.04.000.000.000</v>
      </c>
      <c r="B390" s="175"/>
      <c r="C390" s="229" t="str">
        <f>Egresos!B220</f>
        <v>OTROS GASTOS EN PERSONAL</v>
      </c>
      <c r="D390" s="230">
        <f>(Egresos!C220)/1000</f>
        <v>0</v>
      </c>
      <c r="E390" s="231">
        <f>(Egresos!D220)/1000</f>
        <v>0</v>
      </c>
      <c r="F390" s="230"/>
      <c r="G390" s="230">
        <f>(Egresos!E220)/1000</f>
        <v>0</v>
      </c>
      <c r="H390" s="230"/>
      <c r="I390" s="234">
        <f>(Egresos!F220)/1000</f>
        <v>0</v>
      </c>
      <c r="J390" s="235"/>
      <c r="M390" s="146"/>
    </row>
    <row r="391" spans="1:13" s="195" customFormat="1" ht="15" x14ac:dyDescent="0.2">
      <c r="A391" s="174" t="str">
        <f>Egresos!A221</f>
        <v>SSS.21.04.001.000.000</v>
      </c>
      <c r="B391" s="175"/>
      <c r="C391" s="229" t="str">
        <f>Egresos!B221</f>
        <v>Asignación de Traslado</v>
      </c>
      <c r="D391" s="230">
        <f>(Egresos!C221)/1000</f>
        <v>0</v>
      </c>
      <c r="E391" s="231">
        <f>(Egresos!D221)/1000</f>
        <v>0</v>
      </c>
      <c r="F391" s="230"/>
      <c r="G391" s="230">
        <f>(Egresos!E221)/1000</f>
        <v>0</v>
      </c>
      <c r="H391" s="230"/>
      <c r="I391" s="236">
        <f>(Egresos!F221)/1000</f>
        <v>0</v>
      </c>
      <c r="J391" s="237"/>
      <c r="M391" s="146"/>
    </row>
    <row r="392" spans="1:13" ht="15" x14ac:dyDescent="0.2">
      <c r="A392" s="174" t="str">
        <f>Egresos!A222</f>
        <v>SSS.21.04.001.001.000</v>
      </c>
      <c r="B392" s="175"/>
      <c r="C392" s="229" t="str">
        <f>Egresos!B222</f>
        <v>Asignación por Cambio de Residencia Art. 97, letra c), Ley Nº18.883</v>
      </c>
      <c r="D392" s="230">
        <f>(Egresos!C222)/1000</f>
        <v>0</v>
      </c>
      <c r="E392" s="231">
        <f>(Egresos!D222)/1000</f>
        <v>0</v>
      </c>
      <c r="F392" s="230"/>
      <c r="G392" s="230">
        <f>(Egresos!E222)/1000</f>
        <v>0</v>
      </c>
      <c r="H392" s="230"/>
      <c r="I392" s="241">
        <f>(Egresos!F222)/1000</f>
        <v>0</v>
      </c>
      <c r="J392" s="242"/>
    </row>
    <row r="393" spans="1:13" s="195" customFormat="1" ht="15" x14ac:dyDescent="0.2">
      <c r="A393" s="174" t="str">
        <f>Egresos!A223</f>
        <v>SSS.21.04.003.000.000</v>
      </c>
      <c r="B393" s="175"/>
      <c r="C393" s="229" t="str">
        <f>Egresos!B223</f>
        <v>Dietas a Juntas, Consejos y Comisiones</v>
      </c>
      <c r="D393" s="230">
        <f>(Egresos!C223)/1000</f>
        <v>0</v>
      </c>
      <c r="E393" s="231">
        <f>(Egresos!D223)/1000</f>
        <v>0</v>
      </c>
      <c r="F393" s="230"/>
      <c r="G393" s="230">
        <f>(Egresos!E223)/1000</f>
        <v>0</v>
      </c>
      <c r="H393" s="230"/>
      <c r="I393" s="236">
        <f>(Egresos!F223)/1000</f>
        <v>0</v>
      </c>
      <c r="J393" s="237"/>
      <c r="M393" s="146"/>
    </row>
    <row r="394" spans="1:13" ht="15" x14ac:dyDescent="0.2">
      <c r="A394" s="174" t="str">
        <f>Egresos!A224</f>
        <v>SSS.21.04.003.001.000</v>
      </c>
      <c r="B394" s="175"/>
      <c r="C394" s="229" t="str">
        <f>Egresos!B224</f>
        <v>Dietas de Concejales</v>
      </c>
      <c r="D394" s="230">
        <f>(Egresos!C224)/1000</f>
        <v>0</v>
      </c>
      <c r="E394" s="231">
        <f>(Egresos!D224)/1000</f>
        <v>0</v>
      </c>
      <c r="F394" s="230"/>
      <c r="G394" s="230">
        <f>(Egresos!E224)/1000</f>
        <v>0</v>
      </c>
      <c r="H394" s="230"/>
      <c r="I394" s="241">
        <f>(Egresos!F224)/1000</f>
        <v>0</v>
      </c>
      <c r="J394" s="242"/>
    </row>
    <row r="395" spans="1:13" ht="15" x14ac:dyDescent="0.2">
      <c r="A395" s="174" t="str">
        <f>Egresos!A225</f>
        <v>SSS.21.04.003.002.000</v>
      </c>
      <c r="B395" s="175"/>
      <c r="C395" s="229" t="str">
        <f>Egresos!B225</f>
        <v>Gastos por Comisiones y Representaciones del Municipio</v>
      </c>
      <c r="D395" s="230">
        <f>(Egresos!C225)/1000</f>
        <v>0</v>
      </c>
      <c r="E395" s="231">
        <f>(Egresos!D225)/1000</f>
        <v>0</v>
      </c>
      <c r="F395" s="230"/>
      <c r="G395" s="230">
        <f>(Egresos!E225)/1000</f>
        <v>0</v>
      </c>
      <c r="H395" s="230"/>
      <c r="I395" s="241">
        <f>(Egresos!F225)/1000</f>
        <v>0</v>
      </c>
      <c r="J395" s="242"/>
    </row>
    <row r="396" spans="1:13" ht="15" x14ac:dyDescent="0.2">
      <c r="A396" s="174" t="str">
        <f>Egresos!A226</f>
        <v>SSS.21.04.003.003.000</v>
      </c>
      <c r="B396" s="175"/>
      <c r="C396" s="229" t="str">
        <f>Egresos!B226</f>
        <v>Otros Gastos</v>
      </c>
      <c r="D396" s="230">
        <f>(Egresos!C226)/1000</f>
        <v>0</v>
      </c>
      <c r="E396" s="231">
        <f>(Egresos!D226)/1000</f>
        <v>0</v>
      </c>
      <c r="F396" s="230"/>
      <c r="G396" s="230">
        <f>(Egresos!E226)/1000</f>
        <v>0</v>
      </c>
      <c r="H396" s="230"/>
      <c r="I396" s="241">
        <f>(Egresos!F226)/1000</f>
        <v>0</v>
      </c>
      <c r="J396" s="242"/>
    </row>
    <row r="397" spans="1:13" s="195" customFormat="1" ht="15" x14ac:dyDescent="0.2">
      <c r="A397" s="174" t="str">
        <f>Egresos!A227</f>
        <v>SSS.21.04.004.000.000</v>
      </c>
      <c r="B397" s="175"/>
      <c r="C397" s="229" t="str">
        <f>Egresos!B227</f>
        <v>Prestaciones de Servicios en Programas Comunitarios</v>
      </c>
      <c r="D397" s="230">
        <f>(Egresos!C227)/1000</f>
        <v>0</v>
      </c>
      <c r="E397" s="231">
        <f>(Egresos!D227)/1000</f>
        <v>0</v>
      </c>
      <c r="F397" s="230"/>
      <c r="G397" s="230">
        <f>(Egresos!E227)/1000</f>
        <v>0</v>
      </c>
      <c r="H397" s="230"/>
      <c r="I397" s="236">
        <f>(Egresos!F227)/1000</f>
        <v>0</v>
      </c>
      <c r="J397" s="237"/>
      <c r="M397" s="146"/>
    </row>
    <row r="398" spans="1:13" s="181" customFormat="1" ht="15" x14ac:dyDescent="0.2">
      <c r="A398" s="174" t="str">
        <f>Egresos!A228</f>
        <v>SSS.22.00.000.000.000</v>
      </c>
      <c r="B398" s="175"/>
      <c r="C398" s="229" t="str">
        <f>Egresos!B228</f>
        <v>CxP BIENES Y SERVICIOS DE CONSUMO</v>
      </c>
      <c r="D398" s="230">
        <f>(Egresos!C228)/1000</f>
        <v>4619473</v>
      </c>
      <c r="E398" s="231">
        <f>(Egresos!D228)/1000</f>
        <v>4619473</v>
      </c>
      <c r="F398" s="230">
        <f>F399+F402+F406+F411+F429+F439+F448+F453+F466+F474+F480+F485</f>
        <v>3567063</v>
      </c>
      <c r="G398" s="230">
        <f>G399+G402+G406+G411+G429+G439+G448+G453+G466+G474+G480+G485</f>
        <v>3014472.0260000005</v>
      </c>
      <c r="H398" s="230">
        <f>H399+H402+H406+H411+H429+H439+H448+H453+H466+H474+H480+H485</f>
        <v>552590.97400000016</v>
      </c>
      <c r="I398" s="232">
        <f>(Egresos!F228)/1000</f>
        <v>1937658.3470000001</v>
      </c>
      <c r="J398" s="233"/>
      <c r="M398" s="146"/>
    </row>
    <row r="399" spans="1:13" s="204" customFormat="1" ht="15" x14ac:dyDescent="0.2">
      <c r="A399" s="174" t="str">
        <f>Egresos!A229</f>
        <v>SSS.22.01.000.000.000</v>
      </c>
      <c r="B399" s="175"/>
      <c r="C399" s="229" t="str">
        <f>Egresos!B229</f>
        <v>ALIMENTOS Y BEBIDAS</v>
      </c>
      <c r="D399" s="230">
        <f>(Egresos!C229)/1000</f>
        <v>18000</v>
      </c>
      <c r="E399" s="231">
        <f>(Egresos!D229)/1000</f>
        <v>18000</v>
      </c>
      <c r="F399" s="230">
        <f>F400+F401</f>
        <v>18000</v>
      </c>
      <c r="G399" s="230">
        <f>(Egresos!E229)/1000</f>
        <v>5024.3040000000001</v>
      </c>
      <c r="H399" s="230">
        <f>F399-G399</f>
        <v>12975.696</v>
      </c>
      <c r="I399" s="234">
        <f>(Egresos!F229)/1000</f>
        <v>12975.696</v>
      </c>
      <c r="J399" s="235"/>
      <c r="M399" s="146"/>
    </row>
    <row r="400" spans="1:13" s="195" customFormat="1" ht="15" x14ac:dyDescent="0.2">
      <c r="A400" s="174" t="str">
        <f>Egresos!A230</f>
        <v>SSS.22.01.001.000.000</v>
      </c>
      <c r="B400" s="175"/>
      <c r="C400" s="229" t="str">
        <f>Egresos!B230</f>
        <v xml:space="preserve">Para Personas </v>
      </c>
      <c r="D400" s="230">
        <f>(Egresos!C230)/1000</f>
        <v>18000</v>
      </c>
      <c r="E400" s="231">
        <f>(Egresos!D230)/1000</f>
        <v>18000</v>
      </c>
      <c r="F400" s="230">
        <v>18000</v>
      </c>
      <c r="G400" s="230">
        <f>(Egresos!E230)/1000</f>
        <v>5024.3040000000001</v>
      </c>
      <c r="H400" s="230">
        <f>F400-G400</f>
        <v>12975.696</v>
      </c>
      <c r="I400" s="236">
        <f>(Egresos!F230)/1000</f>
        <v>12975.696</v>
      </c>
      <c r="J400" s="237"/>
      <c r="M400" s="146"/>
    </row>
    <row r="401" spans="1:13" s="195" customFormat="1" ht="15" x14ac:dyDescent="0.2">
      <c r="A401" s="174" t="str">
        <f>Egresos!A231</f>
        <v>SSS.22.01.002.000.000</v>
      </c>
      <c r="B401" s="175"/>
      <c r="C401" s="229" t="str">
        <f>Egresos!B231</f>
        <v>Para Animales</v>
      </c>
      <c r="D401" s="230">
        <f>(Egresos!C231)/1000</f>
        <v>0</v>
      </c>
      <c r="E401" s="231">
        <f>(Egresos!D231)/1000</f>
        <v>0</v>
      </c>
      <c r="F401" s="230"/>
      <c r="G401" s="230">
        <f>(Egresos!E231)/1000</f>
        <v>0</v>
      </c>
      <c r="H401" s="230"/>
      <c r="I401" s="236">
        <f>(Egresos!F231)/1000</f>
        <v>0</v>
      </c>
      <c r="J401" s="237"/>
      <c r="M401" s="146"/>
    </row>
    <row r="402" spans="1:13" s="204" customFormat="1" ht="15" x14ac:dyDescent="0.2">
      <c r="A402" s="174" t="str">
        <f>Egresos!A232</f>
        <v>SSS.22.02.000.000.000</v>
      </c>
      <c r="B402" s="175"/>
      <c r="C402" s="229" t="str">
        <f>Egresos!B232</f>
        <v>TEXTILES, VESTUARIO Y CALZADO</v>
      </c>
      <c r="D402" s="230">
        <f>(Egresos!C232)/1000</f>
        <v>30000</v>
      </c>
      <c r="E402" s="231">
        <f>(Egresos!D232)/1000</f>
        <v>30000</v>
      </c>
      <c r="F402" s="230">
        <f>F403+F404+F405</f>
        <v>11000</v>
      </c>
      <c r="G402" s="230">
        <f>(Egresos!E232)/1000</f>
        <v>10028.773999999999</v>
      </c>
      <c r="H402" s="230">
        <f>F402-G402</f>
        <v>971.22600000000057</v>
      </c>
      <c r="I402" s="234">
        <f>(Egresos!F232)/1000</f>
        <v>19971.225999999999</v>
      </c>
      <c r="J402" s="235"/>
      <c r="M402" s="146"/>
    </row>
    <row r="403" spans="1:13" s="195" customFormat="1" ht="15" x14ac:dyDescent="0.2">
      <c r="A403" s="174" t="str">
        <f>Egresos!A233</f>
        <v>SSS.22.02.001.000.000</v>
      </c>
      <c r="B403" s="175"/>
      <c r="C403" s="229" t="str">
        <f>Egresos!B233</f>
        <v>Textiles y Acabados Textiles</v>
      </c>
      <c r="D403" s="230">
        <f>(Egresos!C233)/1000</f>
        <v>0</v>
      </c>
      <c r="E403" s="231">
        <f>(Egresos!D233)/1000</f>
        <v>0</v>
      </c>
      <c r="F403" s="230"/>
      <c r="G403" s="230">
        <f>(Egresos!E233)/1000</f>
        <v>0</v>
      </c>
      <c r="H403" s="230"/>
      <c r="I403" s="236">
        <f>(Egresos!F233)/1000</f>
        <v>0</v>
      </c>
      <c r="J403" s="237"/>
      <c r="M403" s="146"/>
    </row>
    <row r="404" spans="1:13" s="195" customFormat="1" ht="15" x14ac:dyDescent="0.2">
      <c r="A404" s="174" t="str">
        <f>Egresos!A234</f>
        <v>SSS.22.02.002.000.000</v>
      </c>
      <c r="B404" s="175"/>
      <c r="C404" s="229" t="str">
        <f>Egresos!B234</f>
        <v>Vestuario, Accesorios y Prendas Diversas</v>
      </c>
      <c r="D404" s="230">
        <f>(Egresos!C234)/1000</f>
        <v>30000</v>
      </c>
      <c r="E404" s="231">
        <f>(Egresos!D234)/1000</f>
        <v>30000</v>
      </c>
      <c r="F404" s="230">
        <v>11000</v>
      </c>
      <c r="G404" s="230">
        <f>(Egresos!E234)/1000</f>
        <v>10028.773999999999</v>
      </c>
      <c r="H404" s="230">
        <f>F404-G404</f>
        <v>971.22600000000057</v>
      </c>
      <c r="I404" s="236">
        <f>(Egresos!F234)/1000</f>
        <v>19971.225999999999</v>
      </c>
      <c r="J404" s="237"/>
      <c r="M404" s="146"/>
    </row>
    <row r="405" spans="1:13" s="195" customFormat="1" ht="15" x14ac:dyDescent="0.2">
      <c r="A405" s="174" t="str">
        <f>Egresos!A235</f>
        <v>SSS.22.02.003.000.000</v>
      </c>
      <c r="B405" s="175"/>
      <c r="C405" s="229" t="str">
        <f>Egresos!B235</f>
        <v>Calzado</v>
      </c>
      <c r="D405" s="230">
        <f>(Egresos!C235)/1000</f>
        <v>0</v>
      </c>
      <c r="E405" s="231">
        <f>(Egresos!D235)/1000</f>
        <v>0</v>
      </c>
      <c r="F405" s="230"/>
      <c r="G405" s="230">
        <f>(Egresos!E235)/1000</f>
        <v>0</v>
      </c>
      <c r="H405" s="230"/>
      <c r="I405" s="236">
        <f>(Egresos!F235)/1000</f>
        <v>0</v>
      </c>
      <c r="J405" s="237"/>
      <c r="M405" s="146"/>
    </row>
    <row r="406" spans="1:13" s="204" customFormat="1" ht="15" x14ac:dyDescent="0.2">
      <c r="A406" s="174" t="str">
        <f>Egresos!A236</f>
        <v>SSS.22.03.000.000.000</v>
      </c>
      <c r="B406" s="175"/>
      <c r="C406" s="229" t="str">
        <f>Egresos!B236</f>
        <v>COMBUSTIBLES Y LUBRICANTES</v>
      </c>
      <c r="D406" s="230">
        <f>(Egresos!C236)/1000</f>
        <v>40000</v>
      </c>
      <c r="E406" s="231">
        <f>(Egresos!D236)/1000</f>
        <v>40000</v>
      </c>
      <c r="F406" s="230">
        <f>F407+F408+F409+F410</f>
        <v>18100</v>
      </c>
      <c r="G406" s="230">
        <f>(Egresos!E236)/1000</f>
        <v>18138.543000000001</v>
      </c>
      <c r="H406" s="230">
        <f>F406-G406</f>
        <v>-38.543000000001484</v>
      </c>
      <c r="I406" s="234">
        <f>(Egresos!F236)/1000</f>
        <v>21861.456999999999</v>
      </c>
      <c r="J406" s="235"/>
      <c r="M406" s="146"/>
    </row>
    <row r="407" spans="1:13" s="195" customFormat="1" ht="15" x14ac:dyDescent="0.2">
      <c r="A407" s="174" t="str">
        <f>Egresos!A237</f>
        <v>SSS.22.03.001.000.000</v>
      </c>
      <c r="B407" s="175"/>
      <c r="C407" s="229" t="str">
        <f>Egresos!B237</f>
        <v>Para Vehículos</v>
      </c>
      <c r="D407" s="230">
        <f>(Egresos!C237)/1000</f>
        <v>40000</v>
      </c>
      <c r="E407" s="231">
        <f>(Egresos!D237)/1000</f>
        <v>40000</v>
      </c>
      <c r="F407" s="230">
        <v>17000</v>
      </c>
      <c r="G407" s="230">
        <f>(Egresos!E237)/1000</f>
        <v>17038.543000000001</v>
      </c>
      <c r="H407" s="230">
        <f>F407-G407</f>
        <v>-38.543000000001484</v>
      </c>
      <c r="I407" s="236">
        <f>(Egresos!F237)/1000</f>
        <v>22961.456999999999</v>
      </c>
      <c r="J407" s="237"/>
      <c r="M407" s="146"/>
    </row>
    <row r="408" spans="1:13" s="195" customFormat="1" ht="15" x14ac:dyDescent="0.2">
      <c r="A408" s="174" t="str">
        <f>Egresos!A238</f>
        <v>SSS.22.03.002.000.000</v>
      </c>
      <c r="B408" s="175"/>
      <c r="C408" s="229" t="str">
        <f>Egresos!B238</f>
        <v>Para Maquinar., Equipos de Prod., Tracción y Elevación</v>
      </c>
      <c r="D408" s="230">
        <f>(Egresos!C238)/1000</f>
        <v>0</v>
      </c>
      <c r="E408" s="231">
        <f>(Egresos!D238)/1000</f>
        <v>0</v>
      </c>
      <c r="F408" s="230"/>
      <c r="G408" s="230">
        <f>(Egresos!E238)/1000</f>
        <v>0</v>
      </c>
      <c r="H408" s="230"/>
      <c r="I408" s="236">
        <f>(Egresos!F238)/1000</f>
        <v>0</v>
      </c>
      <c r="J408" s="237"/>
      <c r="M408" s="146"/>
    </row>
    <row r="409" spans="1:13" s="195" customFormat="1" ht="15" x14ac:dyDescent="0.2">
      <c r="A409" s="174" t="str">
        <f>Egresos!A239</f>
        <v>SSS.22.03.003.000.000</v>
      </c>
      <c r="B409" s="175"/>
      <c r="C409" s="229" t="str">
        <f>Egresos!B239</f>
        <v>Para Calefacción</v>
      </c>
      <c r="D409" s="230">
        <f>(Egresos!C239)/1000</f>
        <v>0</v>
      </c>
      <c r="E409" s="231">
        <f>(Egresos!D239)/1000</f>
        <v>0</v>
      </c>
      <c r="F409" s="230">
        <v>1100</v>
      </c>
      <c r="G409" s="230">
        <f>(Egresos!E239)/1000</f>
        <v>1100</v>
      </c>
      <c r="H409" s="230">
        <f>F409-G409</f>
        <v>0</v>
      </c>
      <c r="I409" s="236">
        <f>(Egresos!F239)/1000</f>
        <v>-1100</v>
      </c>
      <c r="J409" s="237"/>
      <c r="M409" s="146"/>
    </row>
    <row r="410" spans="1:13" s="195" customFormat="1" ht="15" x14ac:dyDescent="0.2">
      <c r="A410" s="174" t="str">
        <f>Egresos!A240</f>
        <v>SSS.22.03.999.000.000</v>
      </c>
      <c r="B410" s="175"/>
      <c r="C410" s="229" t="str">
        <f>Egresos!B240</f>
        <v>Para Otros</v>
      </c>
      <c r="D410" s="230">
        <f>(Egresos!C240)/1000</f>
        <v>0</v>
      </c>
      <c r="E410" s="231">
        <f>(Egresos!D240)/1000</f>
        <v>0</v>
      </c>
      <c r="F410" s="230"/>
      <c r="G410" s="230">
        <f>(Egresos!E240)/1000</f>
        <v>0</v>
      </c>
      <c r="H410" s="230"/>
      <c r="I410" s="236">
        <f>(Egresos!F240)/1000</f>
        <v>0</v>
      </c>
      <c r="J410" s="237"/>
      <c r="M410" s="146"/>
    </row>
    <row r="411" spans="1:13" s="204" customFormat="1" ht="15" x14ac:dyDescent="0.2">
      <c r="A411" s="174" t="str">
        <f>Egresos!A241</f>
        <v>SSS.22.04.000.000.000</v>
      </c>
      <c r="B411" s="175"/>
      <c r="C411" s="229" t="str">
        <f>Egresos!B241</f>
        <v>MATERIALES DE USO O CONSUMO</v>
      </c>
      <c r="D411" s="230">
        <f>(Egresos!C241)/1000</f>
        <v>2888373</v>
      </c>
      <c r="E411" s="231">
        <f>(Egresos!D241)/1000</f>
        <v>2888373</v>
      </c>
      <c r="F411" s="230">
        <f>SUM(F412:F428)</f>
        <v>1435971</v>
      </c>
      <c r="G411" s="230">
        <f>SUM(G412:G428)</f>
        <v>1387881.9</v>
      </c>
      <c r="H411" s="230">
        <f t="shared" ref="H411:H416" si="2">F411-G411</f>
        <v>48089.100000000093</v>
      </c>
      <c r="I411" s="234">
        <f>(Egresos!F241)/1000</f>
        <v>1833148.473</v>
      </c>
      <c r="J411" s="235"/>
      <c r="M411" s="146"/>
    </row>
    <row r="412" spans="1:13" s="195" customFormat="1" ht="15" x14ac:dyDescent="0.2">
      <c r="A412" s="174" t="str">
        <f>Egresos!A242</f>
        <v>SSS.22.04.001.000.000</v>
      </c>
      <c r="B412" s="175"/>
      <c r="C412" s="229" t="str">
        <f>Egresos!B242</f>
        <v>Materiales de Oficina</v>
      </c>
      <c r="D412" s="230">
        <f>(Egresos!C242)/1000</f>
        <v>75000</v>
      </c>
      <c r="E412" s="231">
        <f>(Egresos!D242)/1000</f>
        <v>75000</v>
      </c>
      <c r="F412" s="230">
        <v>19000</v>
      </c>
      <c r="G412" s="230">
        <v>35635</v>
      </c>
      <c r="H412" s="230">
        <f t="shared" si="2"/>
        <v>-16635</v>
      </c>
      <c r="I412" s="236">
        <f>(Egresos!F242)/1000</f>
        <v>70701.164999999994</v>
      </c>
      <c r="J412" s="237"/>
      <c r="M412" s="146"/>
    </row>
    <row r="413" spans="1:13" s="195" customFormat="1" ht="15" x14ac:dyDescent="0.2">
      <c r="A413" s="174" t="str">
        <f>Egresos!A243</f>
        <v>SSS.22.04.002.000.000</v>
      </c>
      <c r="B413" s="175"/>
      <c r="C413" s="229" t="str">
        <f>Egresos!B243</f>
        <v>Textos y Otros Materiales de Enseñanza</v>
      </c>
      <c r="D413" s="230">
        <f>(Egresos!C243)/1000</f>
        <v>0</v>
      </c>
      <c r="E413" s="231">
        <f>(Egresos!D243)/1000</f>
        <v>0</v>
      </c>
      <c r="F413" s="230">
        <v>824</v>
      </c>
      <c r="G413" s="230">
        <f>(Egresos!E243)/1000</f>
        <v>823.851</v>
      </c>
      <c r="H413" s="230">
        <f t="shared" si="2"/>
        <v>0.14900000000000091</v>
      </c>
      <c r="I413" s="236">
        <f>(Egresos!F243)/1000</f>
        <v>-823.851</v>
      </c>
      <c r="J413" s="237"/>
      <c r="M413" s="146"/>
    </row>
    <row r="414" spans="1:13" s="195" customFormat="1" ht="15" x14ac:dyDescent="0.2">
      <c r="A414" s="174" t="str">
        <f>Egresos!A244</f>
        <v>SSS.22.04.003.000.000</v>
      </c>
      <c r="B414" s="175"/>
      <c r="C414" s="229" t="str">
        <f>Egresos!B244</f>
        <v>Productos Químicos</v>
      </c>
      <c r="D414" s="230">
        <f>(Egresos!C244)/1000</f>
        <v>500000</v>
      </c>
      <c r="E414" s="231">
        <f>(Egresos!D244)/1000</f>
        <v>500000</v>
      </c>
      <c r="F414" s="230">
        <v>83000</v>
      </c>
      <c r="G414" s="230">
        <v>351000</v>
      </c>
      <c r="H414" s="230">
        <f t="shared" si="2"/>
        <v>-268000</v>
      </c>
      <c r="I414" s="236">
        <f>(Egresos!F244)/1000</f>
        <v>450321.20799999998</v>
      </c>
      <c r="J414" s="237"/>
      <c r="M414" s="146"/>
    </row>
    <row r="415" spans="1:13" s="195" customFormat="1" ht="15" x14ac:dyDescent="0.2">
      <c r="A415" s="174" t="str">
        <f>Egresos!A245</f>
        <v>SSS.22.04.004.000.000</v>
      </c>
      <c r="B415" s="175"/>
      <c r="C415" s="229" t="str">
        <f>Egresos!B245</f>
        <v>Productos Farmacéuticos</v>
      </c>
      <c r="D415" s="230">
        <f>(Egresos!C245)/1000</f>
        <v>1500000</v>
      </c>
      <c r="E415" s="248">
        <f>(Egresos!D245)/1000</f>
        <v>1500000</v>
      </c>
      <c r="F415" s="230">
        <v>817000</v>
      </c>
      <c r="G415" s="230">
        <f>(Egresos!E245)/1000</f>
        <v>644707.68999999994</v>
      </c>
      <c r="H415" s="230">
        <f t="shared" si="2"/>
        <v>172292.31000000006</v>
      </c>
      <c r="I415" s="236">
        <f>(Egresos!F245)/1000</f>
        <v>855292.31</v>
      </c>
      <c r="J415" s="237"/>
      <c r="M415" s="146"/>
    </row>
    <row r="416" spans="1:13" s="195" customFormat="1" ht="15" x14ac:dyDescent="0.2">
      <c r="A416" s="174" t="str">
        <f>Egresos!A246</f>
        <v>SSS.22.04.005.000.000</v>
      </c>
      <c r="B416" s="175"/>
      <c r="C416" s="229" t="str">
        <f>Egresos!B246</f>
        <v>Materiales y Utiles Quirúrgicos</v>
      </c>
      <c r="D416" s="230">
        <f>(Egresos!C246)/1000</f>
        <v>700000</v>
      </c>
      <c r="E416" s="248">
        <f>(Egresos!D246)/1000</f>
        <v>700000</v>
      </c>
      <c r="F416" s="230">
        <v>447000</v>
      </c>
      <c r="G416" s="230">
        <f>(Egresos!E246)/1000</f>
        <v>316503.10200000001</v>
      </c>
      <c r="H416" s="230">
        <f t="shared" si="2"/>
        <v>130496.89799999999</v>
      </c>
      <c r="I416" s="236">
        <f>(Egresos!F246)/1000</f>
        <v>383496.89799999999</v>
      </c>
      <c r="J416" s="237"/>
      <c r="M416" s="146"/>
    </row>
    <row r="417" spans="1:13" s="195" customFormat="1" ht="15" x14ac:dyDescent="0.2">
      <c r="A417" s="174" t="str">
        <f>Egresos!A247</f>
        <v>SSS.22.04.006.000.000</v>
      </c>
      <c r="B417" s="175"/>
      <c r="C417" s="229" t="str">
        <f>Egresos!B247</f>
        <v>Fertilizantes, Insecticidas, Fungicidas y Otros</v>
      </c>
      <c r="D417" s="230">
        <f>(Egresos!C247)/1000</f>
        <v>0</v>
      </c>
      <c r="E417" s="231">
        <f>(Egresos!D247)/1000</f>
        <v>0</v>
      </c>
      <c r="F417" s="230"/>
      <c r="G417" s="230">
        <f>(Egresos!E247)/1000</f>
        <v>0</v>
      </c>
      <c r="H417" s="230"/>
      <c r="I417" s="236">
        <f>(Egresos!F247)/1000</f>
        <v>0</v>
      </c>
      <c r="J417" s="237"/>
      <c r="M417" s="146"/>
    </row>
    <row r="418" spans="1:13" s="195" customFormat="1" ht="15" x14ac:dyDescent="0.2">
      <c r="A418" s="174" t="str">
        <f>Egresos!A248</f>
        <v>SSS.22.04.007.000.000</v>
      </c>
      <c r="B418" s="175"/>
      <c r="C418" s="229" t="str">
        <f>Egresos!B248</f>
        <v>Materiales y Utiles de Aseo</v>
      </c>
      <c r="D418" s="230">
        <f>(Egresos!C248)/1000</f>
        <v>50000</v>
      </c>
      <c r="E418" s="231">
        <f>(Egresos!D248)/1000</f>
        <v>50000</v>
      </c>
      <c r="F418" s="230">
        <v>5300</v>
      </c>
      <c r="G418" s="230">
        <f>(Egresos!E248)/1000</f>
        <v>2861.0720000000001</v>
      </c>
      <c r="H418" s="230">
        <f>F418-G418</f>
        <v>2438.9279999999999</v>
      </c>
      <c r="I418" s="236">
        <f>(Egresos!F248)/1000</f>
        <v>47138.928</v>
      </c>
      <c r="J418" s="237"/>
      <c r="M418" s="146"/>
    </row>
    <row r="419" spans="1:13" s="195" customFormat="1" ht="15" x14ac:dyDescent="0.2">
      <c r="A419" s="174" t="str">
        <f>Egresos!A249</f>
        <v>SSS.22.04.008.000.000</v>
      </c>
      <c r="B419" s="175"/>
      <c r="C419" s="229" t="str">
        <f>Egresos!B249</f>
        <v>Menaje para Oficina, Casino y Otros</v>
      </c>
      <c r="D419" s="230">
        <f>(Egresos!C249)/1000</f>
        <v>100</v>
      </c>
      <c r="E419" s="231">
        <f>(Egresos!D249)/1000</f>
        <v>100</v>
      </c>
      <c r="F419" s="230"/>
      <c r="G419" s="230">
        <f>(Egresos!E249)/1000</f>
        <v>0</v>
      </c>
      <c r="H419" s="230"/>
      <c r="I419" s="236">
        <f>(Egresos!F249)/1000</f>
        <v>100</v>
      </c>
      <c r="J419" s="237"/>
      <c r="M419" s="146"/>
    </row>
    <row r="420" spans="1:13" s="195" customFormat="1" ht="15" x14ac:dyDescent="0.2">
      <c r="A420" s="174" t="str">
        <f>Egresos!A250</f>
        <v>SSS.22.04.009.000.000</v>
      </c>
      <c r="B420" s="175"/>
      <c r="C420" s="229" t="str">
        <f>Egresos!B250</f>
        <v>Insumos, Repuestos y Accesorios Computacionales</v>
      </c>
      <c r="D420" s="230">
        <f>(Egresos!C250)/1000</f>
        <v>10000</v>
      </c>
      <c r="E420" s="231">
        <f>(Egresos!D250)/1000</f>
        <v>10000</v>
      </c>
      <c r="F420" s="230">
        <v>4012</v>
      </c>
      <c r="G420" s="230">
        <f>(Egresos!E250)/1000</f>
        <v>2839.8139999999999</v>
      </c>
      <c r="H420" s="230">
        <f>F420-G420</f>
        <v>1172.1860000000001</v>
      </c>
      <c r="I420" s="236">
        <f>(Egresos!F250)/1000</f>
        <v>7160.1859999999997</v>
      </c>
      <c r="J420" s="237"/>
      <c r="M420" s="146"/>
    </row>
    <row r="421" spans="1:13" s="195" customFormat="1" ht="15" x14ac:dyDescent="0.2">
      <c r="A421" s="174" t="str">
        <f>Egresos!A251</f>
        <v>SSS.22.04.010.000.000</v>
      </c>
      <c r="B421" s="175"/>
      <c r="C421" s="229" t="str">
        <f>Egresos!B251</f>
        <v xml:space="preserve">Materiales para Mantenim. y Reparaciones de Inmuebles </v>
      </c>
      <c r="D421" s="230">
        <f>(Egresos!C251)/1000</f>
        <v>50000</v>
      </c>
      <c r="E421" s="231">
        <f>(Egresos!D251)/1000</f>
        <v>50000</v>
      </c>
      <c r="F421" s="230">
        <v>5800</v>
      </c>
      <c r="G421" s="230">
        <f>(Egresos!E251)/1000</f>
        <v>4289.4560000000001</v>
      </c>
      <c r="H421" s="230">
        <f>F421-G421</f>
        <v>1510.5439999999999</v>
      </c>
      <c r="I421" s="236">
        <f>(Egresos!F251)/1000</f>
        <v>45710.544000000002</v>
      </c>
      <c r="J421" s="237"/>
      <c r="M421" s="146"/>
    </row>
    <row r="422" spans="1:13" s="195" customFormat="1" ht="15" x14ac:dyDescent="0.2">
      <c r="A422" s="174" t="str">
        <f>Egresos!A252</f>
        <v>SSS.22.04.011.000.000</v>
      </c>
      <c r="B422" s="175"/>
      <c r="C422" s="229" t="str">
        <f>Egresos!B252</f>
        <v>Repuestos y  Acces. para Manten. y Repar. de Vehículos</v>
      </c>
      <c r="D422" s="230">
        <f>(Egresos!C252)/1000</f>
        <v>880</v>
      </c>
      <c r="E422" s="231">
        <f>(Egresos!D252)/1000</f>
        <v>880</v>
      </c>
      <c r="F422" s="230">
        <v>1500</v>
      </c>
      <c r="G422" s="230">
        <f>(Egresos!E252)/1000</f>
        <v>838.15499999999997</v>
      </c>
      <c r="H422" s="230">
        <f>F422-G422</f>
        <v>661.84500000000003</v>
      </c>
      <c r="I422" s="236">
        <f>(Egresos!F252)/1000</f>
        <v>41.844999999999999</v>
      </c>
      <c r="J422" s="237"/>
      <c r="M422" s="146"/>
    </row>
    <row r="423" spans="1:13" s="195" customFormat="1" ht="15" x14ac:dyDescent="0.2">
      <c r="A423" s="174" t="str">
        <f>Egresos!A253</f>
        <v>SSS.22.04.012.000.000</v>
      </c>
      <c r="B423" s="175"/>
      <c r="C423" s="229" t="str">
        <f>Egresos!B253</f>
        <v>Otros Materiales, Repuestos y Utiles Diversos</v>
      </c>
      <c r="D423" s="230">
        <f>(Egresos!C253)/1000</f>
        <v>2393</v>
      </c>
      <c r="E423" s="231">
        <f>(Egresos!D253)/1000</f>
        <v>2393</v>
      </c>
      <c r="F423" s="230">
        <v>3365</v>
      </c>
      <c r="G423" s="230">
        <f>(Egresos!E253)/1000</f>
        <v>3118.2759999999998</v>
      </c>
      <c r="H423" s="230">
        <f>F423-G423</f>
        <v>246.72400000000016</v>
      </c>
      <c r="I423" s="236">
        <f>(Egresos!F253)/1000</f>
        <v>-725.27599999999995</v>
      </c>
      <c r="J423" s="237"/>
      <c r="M423" s="146"/>
    </row>
    <row r="424" spans="1:13" s="195" customFormat="1" ht="15" x14ac:dyDescent="0.2">
      <c r="A424" s="174" t="str">
        <f>Egresos!A254</f>
        <v>SSS.22.04.013.000.000</v>
      </c>
      <c r="B424" s="175"/>
      <c r="C424" s="229" t="str">
        <f>Egresos!B254</f>
        <v>Equipos Menores</v>
      </c>
      <c r="D424" s="230">
        <f>(Egresos!C254)/1000</f>
        <v>0</v>
      </c>
      <c r="E424" s="231">
        <f>(Egresos!D254)/1000</f>
        <v>0</v>
      </c>
      <c r="F424" s="230">
        <v>3170</v>
      </c>
      <c r="G424" s="230">
        <f>(Egresos!E254)/1000</f>
        <v>3170.1970000000001</v>
      </c>
      <c r="H424" s="230">
        <f>F424-G424</f>
        <v>-0.19700000000011642</v>
      </c>
      <c r="I424" s="236">
        <f>(Egresos!F254)/1000</f>
        <v>-3170.1970000000001</v>
      </c>
      <c r="J424" s="237"/>
      <c r="M424" s="146"/>
    </row>
    <row r="425" spans="1:13" s="195" customFormat="1" ht="15" x14ac:dyDescent="0.2">
      <c r="A425" s="174" t="str">
        <f>Egresos!A255</f>
        <v>SSS.22.04.014.000.000</v>
      </c>
      <c r="B425" s="175"/>
      <c r="C425" s="229" t="str">
        <f>Egresos!B255</f>
        <v>Productos Elaborados de Cuero, Caucho y Plásticos</v>
      </c>
      <c r="D425" s="230">
        <f>(Egresos!C255)/1000</f>
        <v>0</v>
      </c>
      <c r="E425" s="231">
        <f>(Egresos!D255)/1000</f>
        <v>0</v>
      </c>
      <c r="F425" s="230"/>
      <c r="G425" s="230">
        <f>(Egresos!E255)/1000</f>
        <v>0</v>
      </c>
      <c r="H425" s="230"/>
      <c r="I425" s="236">
        <f>(Egresos!F255)/1000</f>
        <v>0</v>
      </c>
      <c r="J425" s="237"/>
      <c r="M425" s="146"/>
    </row>
    <row r="426" spans="1:13" s="195" customFormat="1" ht="15" x14ac:dyDescent="0.2">
      <c r="A426" s="174" t="str">
        <f>Egresos!A256</f>
        <v>SSS.22.04.015.000.000</v>
      </c>
      <c r="B426" s="175"/>
      <c r="C426" s="229" t="str">
        <f>Egresos!B256</f>
        <v>Productos Agropecuarios y Forestales</v>
      </c>
      <c r="D426" s="230">
        <f>(Egresos!C256)/1000</f>
        <v>0</v>
      </c>
      <c r="E426" s="231">
        <f>(Egresos!D256)/1000</f>
        <v>0</v>
      </c>
      <c r="F426" s="230"/>
      <c r="G426" s="230">
        <f>(Egresos!E256)/1000</f>
        <v>0</v>
      </c>
      <c r="H426" s="230"/>
      <c r="I426" s="236">
        <f>(Egresos!F256)/1000</f>
        <v>0</v>
      </c>
      <c r="J426" s="237"/>
      <c r="M426" s="146"/>
    </row>
    <row r="427" spans="1:13" s="195" customFormat="1" ht="15" x14ac:dyDescent="0.2">
      <c r="A427" s="174" t="str">
        <f>Egresos!A257</f>
        <v>SSS.22.04.016.000.000</v>
      </c>
      <c r="B427" s="175"/>
      <c r="C427" s="229" t="str">
        <f>Egresos!B257</f>
        <v>Materias Primas y Semielaboradas</v>
      </c>
      <c r="D427" s="230">
        <f>(Egresos!C257)/1000</f>
        <v>0</v>
      </c>
      <c r="E427" s="231">
        <f>(Egresos!D257)/1000</f>
        <v>0</v>
      </c>
      <c r="F427" s="230"/>
      <c r="G427" s="230">
        <f>(Egresos!E257)/1000</f>
        <v>0</v>
      </c>
      <c r="H427" s="230"/>
      <c r="I427" s="236">
        <f>(Egresos!F257)/1000</f>
        <v>0</v>
      </c>
      <c r="J427" s="237"/>
      <c r="M427" s="146"/>
    </row>
    <row r="428" spans="1:13" s="195" customFormat="1" ht="15" x14ac:dyDescent="0.2">
      <c r="A428" s="174" t="str">
        <f>Egresos!A258</f>
        <v>SSS.22.04.999.000.000</v>
      </c>
      <c r="B428" s="175"/>
      <c r="C428" s="229" t="str">
        <f>Egresos!B258</f>
        <v>Otros</v>
      </c>
      <c r="D428" s="230">
        <f>(Egresos!C258)/1000</f>
        <v>0</v>
      </c>
      <c r="E428" s="231">
        <f>(Egresos!D258)/1000</f>
        <v>0</v>
      </c>
      <c r="F428" s="230">
        <v>46000</v>
      </c>
      <c r="G428" s="230">
        <f>(Egresos!E258)/1000</f>
        <v>22095.287</v>
      </c>
      <c r="H428" s="230">
        <f>F428-G428</f>
        <v>23904.713</v>
      </c>
      <c r="I428" s="236">
        <f>(Egresos!F258)/1000</f>
        <v>-22095.287</v>
      </c>
      <c r="J428" s="237"/>
      <c r="M428" s="146"/>
    </row>
    <row r="429" spans="1:13" s="204" customFormat="1" ht="15" x14ac:dyDescent="0.2">
      <c r="A429" s="174" t="str">
        <f>Egresos!A259</f>
        <v>SSS.22.05.000.000.000</v>
      </c>
      <c r="B429" s="175"/>
      <c r="C429" s="229" t="str">
        <f>Egresos!B259</f>
        <v>SERVICIOS BASICOS</v>
      </c>
      <c r="D429" s="230">
        <f>(Egresos!C259)/1000</f>
        <v>203100</v>
      </c>
      <c r="E429" s="231">
        <f>(Egresos!D259)/1000</f>
        <v>203100</v>
      </c>
      <c r="F429" s="230">
        <f>F430+F431+F432+F433+F434+F435+F436+F437+F438</f>
        <v>332200</v>
      </c>
      <c r="G429" s="230">
        <f>(Egresos!E259)/1000</f>
        <v>209738.31299999999</v>
      </c>
      <c r="H429" s="230">
        <f>F429-G429</f>
        <v>122461.68700000001</v>
      </c>
      <c r="I429" s="234">
        <f>(Egresos!F259)/1000</f>
        <v>-6638.3130000000001</v>
      </c>
      <c r="J429" s="235"/>
      <c r="M429" s="146"/>
    </row>
    <row r="430" spans="1:13" s="195" customFormat="1" ht="15" x14ac:dyDescent="0.2">
      <c r="A430" s="174" t="str">
        <f>Egresos!A260</f>
        <v>SSS.22.05.001.000.000</v>
      </c>
      <c r="B430" s="175"/>
      <c r="C430" s="229" t="str">
        <f>Egresos!B260</f>
        <v>Electricidad</v>
      </c>
      <c r="D430" s="230">
        <f>(Egresos!C260)/1000</f>
        <v>72000</v>
      </c>
      <c r="E430" s="231">
        <f>(Egresos!D260)/1000</f>
        <v>72000</v>
      </c>
      <c r="F430" s="230">
        <v>113000</v>
      </c>
      <c r="G430" s="230">
        <f>(Egresos!E260)/1000</f>
        <v>71321.84</v>
      </c>
      <c r="H430" s="230">
        <f>F430-G430</f>
        <v>41678.160000000003</v>
      </c>
      <c r="I430" s="236">
        <f>(Egresos!F260)/1000</f>
        <v>678.16</v>
      </c>
      <c r="J430" s="237"/>
      <c r="M430" s="146"/>
    </row>
    <row r="431" spans="1:13" s="195" customFormat="1" ht="15" x14ac:dyDescent="0.2">
      <c r="A431" s="174" t="str">
        <f>Egresos!A261</f>
        <v>SSS.22.05.002.000.000</v>
      </c>
      <c r="B431" s="175"/>
      <c r="C431" s="229" t="str">
        <f>Egresos!B261</f>
        <v>Agua</v>
      </c>
      <c r="D431" s="230">
        <f>(Egresos!C261)/1000</f>
        <v>21000</v>
      </c>
      <c r="E431" s="231">
        <f>(Egresos!D261)/1000</f>
        <v>21000</v>
      </c>
      <c r="F431" s="230">
        <v>36500</v>
      </c>
      <c r="G431" s="230">
        <f>(Egresos!E261)/1000</f>
        <v>26149.864000000001</v>
      </c>
      <c r="H431" s="230">
        <f>F431-G431</f>
        <v>10350.135999999999</v>
      </c>
      <c r="I431" s="236">
        <f>(Egresos!F261)/1000</f>
        <v>-5149.8639999999996</v>
      </c>
      <c r="J431" s="237"/>
      <c r="M431" s="146"/>
    </row>
    <row r="432" spans="1:13" s="195" customFormat="1" ht="15" x14ac:dyDescent="0.2">
      <c r="A432" s="174" t="str">
        <f>Egresos!A262</f>
        <v>SSS.22.05.003.000.000</v>
      </c>
      <c r="B432" s="175"/>
      <c r="C432" s="229" t="str">
        <f>Egresos!B262</f>
        <v>Gas</v>
      </c>
      <c r="D432" s="230">
        <f>(Egresos!C262)/1000</f>
        <v>10000</v>
      </c>
      <c r="E432" s="231">
        <f>(Egresos!D262)/1000</f>
        <v>10000</v>
      </c>
      <c r="F432" s="230">
        <v>40700</v>
      </c>
      <c r="G432" s="230">
        <f>(Egresos!E262)/1000</f>
        <v>26683.715</v>
      </c>
      <c r="H432" s="230">
        <f>F432-G432</f>
        <v>14016.285</v>
      </c>
      <c r="I432" s="236">
        <f>(Egresos!F262)/1000</f>
        <v>-16683.715</v>
      </c>
      <c r="J432" s="237"/>
      <c r="M432" s="146"/>
    </row>
    <row r="433" spans="1:13" s="195" customFormat="1" ht="15" x14ac:dyDescent="0.2">
      <c r="A433" s="174" t="str">
        <f>Egresos!A263</f>
        <v>SSS.22.05.004.000.000</v>
      </c>
      <c r="B433" s="175"/>
      <c r="C433" s="229" t="str">
        <f>Egresos!B263</f>
        <v>Correo</v>
      </c>
      <c r="D433" s="230">
        <f>(Egresos!C263)/1000</f>
        <v>100</v>
      </c>
      <c r="E433" s="231">
        <f>(Egresos!D263)/1000</f>
        <v>100</v>
      </c>
      <c r="F433" s="230"/>
      <c r="G433" s="230">
        <f>(Egresos!E263)/1000</f>
        <v>0</v>
      </c>
      <c r="H433" s="230"/>
      <c r="I433" s="236">
        <f>(Egresos!F263)/1000</f>
        <v>100</v>
      </c>
      <c r="J433" s="237"/>
      <c r="M433" s="146"/>
    </row>
    <row r="434" spans="1:13" s="195" customFormat="1" ht="15" x14ac:dyDescent="0.2">
      <c r="A434" s="174" t="str">
        <f>Egresos!A264</f>
        <v>SSS.22.05.005.000.000</v>
      </c>
      <c r="B434" s="175"/>
      <c r="C434" s="229" t="str">
        <f>Egresos!B264</f>
        <v>Telefonía Fija</v>
      </c>
      <c r="D434" s="230">
        <f>(Egresos!C264)/1000</f>
        <v>37000</v>
      </c>
      <c r="E434" s="231">
        <f>(Egresos!D264)/1000</f>
        <v>37000</v>
      </c>
      <c r="F434" s="230">
        <v>42000</v>
      </c>
      <c r="G434" s="230">
        <f>(Egresos!E264)/1000</f>
        <v>13934.929</v>
      </c>
      <c r="H434" s="230">
        <f>F434-G434</f>
        <v>28065.071</v>
      </c>
      <c r="I434" s="236">
        <f>(Egresos!F264)/1000</f>
        <v>23065.071</v>
      </c>
      <c r="J434" s="237"/>
      <c r="M434" s="146"/>
    </row>
    <row r="435" spans="1:13" s="195" customFormat="1" ht="15" x14ac:dyDescent="0.2">
      <c r="A435" s="174" t="str">
        <f>Egresos!A265</f>
        <v>SSS.22.05.006.000.000</v>
      </c>
      <c r="B435" s="175"/>
      <c r="C435" s="229" t="str">
        <f>Egresos!B265</f>
        <v>Telefonía Celular</v>
      </c>
      <c r="D435" s="230">
        <f>(Egresos!C265)/1000</f>
        <v>23000</v>
      </c>
      <c r="E435" s="231">
        <f>(Egresos!D265)/1000</f>
        <v>23000</v>
      </c>
      <c r="F435" s="230">
        <v>43000</v>
      </c>
      <c r="G435" s="230">
        <f>(Egresos!E265)/1000</f>
        <v>21999.324000000001</v>
      </c>
      <c r="H435" s="230">
        <f>F435-G435</f>
        <v>21000.675999999999</v>
      </c>
      <c r="I435" s="236">
        <f>(Egresos!F265)/1000</f>
        <v>1000.676</v>
      </c>
      <c r="J435" s="237"/>
      <c r="M435" s="146"/>
    </row>
    <row r="436" spans="1:13" s="195" customFormat="1" ht="15" x14ac:dyDescent="0.2">
      <c r="A436" s="174" t="str">
        <f>Egresos!A266</f>
        <v>SSS.22.05.007.000.000</v>
      </c>
      <c r="B436" s="175"/>
      <c r="C436" s="229" t="str">
        <f>Egresos!B266</f>
        <v>Acceso a Internet</v>
      </c>
      <c r="D436" s="230">
        <f>(Egresos!C266)/1000</f>
        <v>40000</v>
      </c>
      <c r="E436" s="231">
        <f>(Egresos!D266)/1000</f>
        <v>40000</v>
      </c>
      <c r="F436" s="230">
        <v>57000</v>
      </c>
      <c r="G436" s="230">
        <f>(Egresos!E266)/1000</f>
        <v>49563.616000000002</v>
      </c>
      <c r="H436" s="230">
        <f>F436-G436</f>
        <v>7436.3839999999982</v>
      </c>
      <c r="I436" s="236">
        <f>(Egresos!F266)/1000</f>
        <v>-9563.616</v>
      </c>
      <c r="J436" s="237"/>
      <c r="M436" s="146"/>
    </row>
    <row r="437" spans="1:13" s="195" customFormat="1" ht="15" x14ac:dyDescent="0.2">
      <c r="A437" s="174" t="str">
        <f>Egresos!A267</f>
        <v>SSS.22.05.008.000.000</v>
      </c>
      <c r="B437" s="175"/>
      <c r="C437" s="229" t="str">
        <f>Egresos!B267</f>
        <v>Enlaces de Telecomunicaciones</v>
      </c>
      <c r="D437" s="230">
        <f>(Egresos!C267)/1000</f>
        <v>0</v>
      </c>
      <c r="E437" s="231">
        <f>(Egresos!D267)/1000</f>
        <v>0</v>
      </c>
      <c r="F437" s="230">
        <v>0</v>
      </c>
      <c r="G437" s="230">
        <f>(Egresos!E267)/1000</f>
        <v>0</v>
      </c>
      <c r="H437" s="230"/>
      <c r="I437" s="236">
        <f>(Egresos!F267)/1000</f>
        <v>0</v>
      </c>
      <c r="J437" s="237"/>
      <c r="M437" s="146"/>
    </row>
    <row r="438" spans="1:13" s="195" customFormat="1" ht="15" x14ac:dyDescent="0.2">
      <c r="A438" s="174" t="str">
        <f>Egresos!A268</f>
        <v>SSS.22.05.999.000.000</v>
      </c>
      <c r="B438" s="175"/>
      <c r="C438" s="229" t="str">
        <f>Egresos!B268</f>
        <v>Otros</v>
      </c>
      <c r="D438" s="230">
        <f>(Egresos!C268)/1000</f>
        <v>0</v>
      </c>
      <c r="E438" s="231">
        <f>(Egresos!D268)/1000</f>
        <v>0</v>
      </c>
      <c r="F438" s="230">
        <v>0</v>
      </c>
      <c r="G438" s="230">
        <f>(Egresos!E268)/1000</f>
        <v>85.025000000000006</v>
      </c>
      <c r="H438" s="230">
        <f t="shared" ref="H438:H443" si="3">F438-G438</f>
        <v>-85.025000000000006</v>
      </c>
      <c r="I438" s="236">
        <f>(Egresos!F268)/1000</f>
        <v>-85.025000000000006</v>
      </c>
      <c r="J438" s="237"/>
      <c r="M438" s="146"/>
    </row>
    <row r="439" spans="1:13" s="204" customFormat="1" ht="15" x14ac:dyDescent="0.2">
      <c r="A439" s="174" t="str">
        <f>Egresos!A269</f>
        <v>SSS.22.06.000.000.000</v>
      </c>
      <c r="B439" s="175"/>
      <c r="C439" s="229" t="str">
        <f>Egresos!B269</f>
        <v>MANTENIMIENTO Y REPARACIONES</v>
      </c>
      <c r="D439" s="230">
        <f>(Egresos!C269)/1000</f>
        <v>100000</v>
      </c>
      <c r="E439" s="231">
        <f>(Egresos!D269)/1000</f>
        <v>100000</v>
      </c>
      <c r="F439" s="230">
        <f>SUM(F440:F447)</f>
        <v>221700</v>
      </c>
      <c r="G439" s="230">
        <f>(Egresos!E269)/1000</f>
        <v>171814.02600000001</v>
      </c>
      <c r="H439" s="230">
        <f t="shared" si="3"/>
        <v>49885.973999999987</v>
      </c>
      <c r="I439" s="234">
        <f>(Egresos!F269)/1000</f>
        <v>-71814.025999999998</v>
      </c>
      <c r="J439" s="235"/>
      <c r="M439" s="146"/>
    </row>
    <row r="440" spans="1:13" s="195" customFormat="1" ht="15" x14ac:dyDescent="0.2">
      <c r="A440" s="174" t="str">
        <f>Egresos!A270</f>
        <v>SSS.22.06.001.000.000</v>
      </c>
      <c r="B440" s="175"/>
      <c r="C440" s="229" t="str">
        <f>Egresos!B270</f>
        <v>Mantenimiento y Reparación de Edificaciones</v>
      </c>
      <c r="D440" s="230">
        <f>(Egresos!C270)/1000</f>
        <v>100000</v>
      </c>
      <c r="E440" s="248">
        <f>(Egresos!D270)/1000</f>
        <v>100000</v>
      </c>
      <c r="F440" s="230">
        <v>59000</v>
      </c>
      <c r="G440" s="230">
        <f>(Egresos!E270)/1000</f>
        <v>58112.11</v>
      </c>
      <c r="H440" s="230">
        <f t="shared" si="3"/>
        <v>887.88999999999942</v>
      </c>
      <c r="I440" s="236">
        <f>(Egresos!F270)/1000</f>
        <v>41887.89</v>
      </c>
      <c r="J440" s="237"/>
      <c r="M440" s="146"/>
    </row>
    <row r="441" spans="1:13" s="195" customFormat="1" ht="15" x14ac:dyDescent="0.2">
      <c r="A441" s="174" t="str">
        <f>Egresos!A271</f>
        <v>SSS.22.06.002.000.000</v>
      </c>
      <c r="B441" s="175"/>
      <c r="C441" s="229" t="str">
        <f>Egresos!B271</f>
        <v>Mantenimiento y Reparación de Vehículos</v>
      </c>
      <c r="D441" s="230">
        <f>(Egresos!C271)/1000</f>
        <v>0</v>
      </c>
      <c r="E441" s="248">
        <f>(Egresos!D271)/1000</f>
        <v>0</v>
      </c>
      <c r="F441" s="230">
        <v>12500</v>
      </c>
      <c r="G441" s="230">
        <f>(Egresos!E271)/1000</f>
        <v>6855.9780000000001</v>
      </c>
      <c r="H441" s="230">
        <f t="shared" si="3"/>
        <v>5644.0219999999999</v>
      </c>
      <c r="I441" s="236">
        <f>(Egresos!F271)/1000</f>
        <v>-6855.9780000000001</v>
      </c>
      <c r="J441" s="237"/>
      <c r="M441" s="146"/>
    </row>
    <row r="442" spans="1:13" s="195" customFormat="1" ht="15" x14ac:dyDescent="0.2">
      <c r="A442" s="174" t="str">
        <f>Egresos!A272</f>
        <v>SSS.22.06.003.000.000</v>
      </c>
      <c r="B442" s="175"/>
      <c r="C442" s="229" t="str">
        <f>Egresos!B272</f>
        <v>Mantenimiento y Reparación Mobiliarios y Otros</v>
      </c>
      <c r="D442" s="230">
        <f>(Egresos!C272)/1000</f>
        <v>0</v>
      </c>
      <c r="E442" s="248">
        <f>(Egresos!D272)/1000</f>
        <v>0</v>
      </c>
      <c r="F442" s="230">
        <v>13200</v>
      </c>
      <c r="G442" s="230">
        <f>(Egresos!E272)/1000</f>
        <v>13235.269</v>
      </c>
      <c r="H442" s="230">
        <f t="shared" si="3"/>
        <v>-35.269000000000233</v>
      </c>
      <c r="I442" s="236">
        <f>(Egresos!F272)/1000</f>
        <v>-13235.269</v>
      </c>
      <c r="J442" s="237"/>
      <c r="M442" s="146"/>
    </row>
    <row r="443" spans="1:13" s="195" customFormat="1" ht="15" x14ac:dyDescent="0.2">
      <c r="A443" s="174" t="str">
        <f>Egresos!A273</f>
        <v>SSS.22.06.004.000.000</v>
      </c>
      <c r="B443" s="175"/>
      <c r="C443" s="229" t="str">
        <f>Egresos!B273</f>
        <v>Mantenimiento y Reparación de Máquinas y Equipos de Oficina</v>
      </c>
      <c r="D443" s="230">
        <f>(Egresos!C273)/1000</f>
        <v>0</v>
      </c>
      <c r="E443" s="248">
        <f>(Egresos!D273)/1000</f>
        <v>0</v>
      </c>
      <c r="F443" s="230">
        <v>2500</v>
      </c>
      <c r="G443" s="230">
        <f>(Egresos!E273)/1000</f>
        <v>1182.4549999999999</v>
      </c>
      <c r="H443" s="230">
        <f t="shared" si="3"/>
        <v>1317.5450000000001</v>
      </c>
      <c r="I443" s="236">
        <f>(Egresos!F273)/1000</f>
        <v>-1182.4549999999999</v>
      </c>
      <c r="J443" s="237"/>
      <c r="M443" s="146"/>
    </row>
    <row r="444" spans="1:13" s="195" customFormat="1" ht="15" x14ac:dyDescent="0.2">
      <c r="A444" s="174" t="str">
        <f>Egresos!A274</f>
        <v>SSS.22.06.005.000.000</v>
      </c>
      <c r="B444" s="175"/>
      <c r="C444" s="229" t="str">
        <f>Egresos!B274</f>
        <v>Mantenimiento y Reparación Maquinaria y Equipos de Producción</v>
      </c>
      <c r="D444" s="230">
        <f>(Egresos!C274)/1000</f>
        <v>0</v>
      </c>
      <c r="E444" s="248">
        <f>(Egresos!D274)/1000</f>
        <v>0</v>
      </c>
      <c r="F444" s="230"/>
      <c r="G444" s="230">
        <f>(Egresos!E274)/1000</f>
        <v>0</v>
      </c>
      <c r="H444" s="230"/>
      <c r="I444" s="236">
        <f>(Egresos!F274)/1000</f>
        <v>0</v>
      </c>
      <c r="J444" s="237"/>
      <c r="M444" s="146"/>
    </row>
    <row r="445" spans="1:13" s="195" customFormat="1" ht="15" x14ac:dyDescent="0.2">
      <c r="A445" s="174" t="str">
        <f>Egresos!A275</f>
        <v>SSS.22.06.006.000.000</v>
      </c>
      <c r="B445" s="175"/>
      <c r="C445" s="229" t="str">
        <f>Egresos!B275</f>
        <v>Mantenimiento y Reparación de Otras Maquinarias y Equipos</v>
      </c>
      <c r="D445" s="230">
        <f>(Egresos!C275)/1000</f>
        <v>0</v>
      </c>
      <c r="E445" s="248">
        <f>(Egresos!D275)/1000</f>
        <v>0</v>
      </c>
      <c r="F445" s="230">
        <v>110000</v>
      </c>
      <c r="G445" s="230">
        <f>(Egresos!E275)/1000</f>
        <v>80256.616999999998</v>
      </c>
      <c r="H445" s="230">
        <f t="shared" ref="H445:H450" si="4">F445-G445</f>
        <v>29743.383000000002</v>
      </c>
      <c r="I445" s="236">
        <f>(Egresos!F275)/1000</f>
        <v>-80256.616999999998</v>
      </c>
      <c r="J445" s="237"/>
      <c r="M445" s="146"/>
    </row>
    <row r="446" spans="1:13" s="195" customFormat="1" ht="15" x14ac:dyDescent="0.2">
      <c r="A446" s="174" t="str">
        <f>Egresos!A276</f>
        <v>SSS.22.06.007.000.000</v>
      </c>
      <c r="B446" s="175"/>
      <c r="C446" s="229" t="str">
        <f>Egresos!B276</f>
        <v>Mantenimiento y Reparación de Equipos Informáticos</v>
      </c>
      <c r="D446" s="230">
        <f>(Egresos!C276)/1000</f>
        <v>0</v>
      </c>
      <c r="E446" s="248">
        <f>(Egresos!D276)/1000</f>
        <v>0</v>
      </c>
      <c r="F446" s="230">
        <v>12000</v>
      </c>
      <c r="G446" s="230">
        <f>(Egresos!E276)/1000</f>
        <v>0</v>
      </c>
      <c r="H446" s="230">
        <f t="shared" si="4"/>
        <v>12000</v>
      </c>
      <c r="I446" s="236">
        <f>(Egresos!F276)/1000</f>
        <v>0</v>
      </c>
      <c r="J446" s="237"/>
      <c r="M446" s="146"/>
    </row>
    <row r="447" spans="1:13" s="195" customFormat="1" ht="15" x14ac:dyDescent="0.2">
      <c r="A447" s="174" t="str">
        <f>Egresos!A277</f>
        <v>SSS.22.06.999.000.000</v>
      </c>
      <c r="B447" s="175"/>
      <c r="C447" s="229" t="str">
        <f>Egresos!B277</f>
        <v>Otros</v>
      </c>
      <c r="D447" s="230">
        <f>(Egresos!C277)/1000</f>
        <v>0</v>
      </c>
      <c r="E447" s="248">
        <f>(Egresos!D277)/1000</f>
        <v>0</v>
      </c>
      <c r="F447" s="230">
        <v>12500</v>
      </c>
      <c r="G447" s="230">
        <f>(Egresos!E277)/1000</f>
        <v>12171.597</v>
      </c>
      <c r="H447" s="230">
        <f t="shared" si="4"/>
        <v>328.40300000000025</v>
      </c>
      <c r="I447" s="236">
        <f>(Egresos!F277)/1000</f>
        <v>-12171.597</v>
      </c>
      <c r="J447" s="237"/>
      <c r="M447" s="146"/>
    </row>
    <row r="448" spans="1:13" s="204" customFormat="1" ht="15" x14ac:dyDescent="0.2">
      <c r="A448" s="174" t="str">
        <f>Egresos!A278</f>
        <v>SSS.22.07.000.000.000</v>
      </c>
      <c r="B448" s="175"/>
      <c r="C448" s="229" t="str">
        <f>Egresos!B278</f>
        <v>PUBLICIDAD Y DIFUSION</v>
      </c>
      <c r="D448" s="230">
        <f>(Egresos!C278)/1000</f>
        <v>15000</v>
      </c>
      <c r="E448" s="231">
        <f>(Egresos!D278)/1000</f>
        <v>15000</v>
      </c>
      <c r="F448" s="230">
        <f>F449+F450+F451+F452</f>
        <v>3053</v>
      </c>
      <c r="G448" s="230">
        <f>(Egresos!E278)/1000</f>
        <v>746.07100000000003</v>
      </c>
      <c r="H448" s="230">
        <f t="shared" si="4"/>
        <v>2306.9290000000001</v>
      </c>
      <c r="I448" s="234">
        <f>(Egresos!F278)/1000</f>
        <v>14253.929</v>
      </c>
      <c r="J448" s="235"/>
      <c r="M448" s="146"/>
    </row>
    <row r="449" spans="1:13" s="195" customFormat="1" ht="15" x14ac:dyDescent="0.2">
      <c r="A449" s="174" t="str">
        <f>Egresos!A279</f>
        <v>SSS.22.07.001.000.000</v>
      </c>
      <c r="B449" s="175"/>
      <c r="C449" s="229" t="str">
        <f>Egresos!B279</f>
        <v>Servicios de Publicidad</v>
      </c>
      <c r="D449" s="230">
        <f>(Egresos!C279)/1000</f>
        <v>15000</v>
      </c>
      <c r="E449" s="231">
        <f>(Egresos!D279)/1000</f>
        <v>15000</v>
      </c>
      <c r="F449" s="230">
        <v>1790</v>
      </c>
      <c r="G449" s="230">
        <f>(Egresos!E279)/1000</f>
        <v>633.08000000000004</v>
      </c>
      <c r="H449" s="230">
        <f t="shared" si="4"/>
        <v>1156.92</v>
      </c>
      <c r="I449" s="236">
        <f>(Egresos!F279)/1000</f>
        <v>14366.92</v>
      </c>
      <c r="J449" s="237"/>
      <c r="M449" s="146"/>
    </row>
    <row r="450" spans="1:13" s="195" customFormat="1" ht="15" x14ac:dyDescent="0.2">
      <c r="A450" s="174" t="str">
        <f>Egresos!A280</f>
        <v>SSS.22.07.002.000.000</v>
      </c>
      <c r="B450" s="175"/>
      <c r="C450" s="229" t="str">
        <f>Egresos!B280</f>
        <v>Servicios de Impresión</v>
      </c>
      <c r="D450" s="230">
        <f>(Egresos!C280)/1000</f>
        <v>0</v>
      </c>
      <c r="E450" s="231">
        <f>(Egresos!D280)/1000</f>
        <v>0</v>
      </c>
      <c r="F450" s="230">
        <v>1263</v>
      </c>
      <c r="G450" s="230">
        <f>(Egresos!E280)/1000</f>
        <v>112.991</v>
      </c>
      <c r="H450" s="230">
        <f t="shared" si="4"/>
        <v>1150.009</v>
      </c>
      <c r="I450" s="236">
        <f>(Egresos!F280)/1000</f>
        <v>-112.991</v>
      </c>
      <c r="J450" s="237"/>
      <c r="M450" s="146"/>
    </row>
    <row r="451" spans="1:13" s="195" customFormat="1" ht="15" x14ac:dyDescent="0.2">
      <c r="A451" s="174" t="str">
        <f>Egresos!A281</f>
        <v>SSS.22.07.003.000.000</v>
      </c>
      <c r="B451" s="175"/>
      <c r="C451" s="229" t="str">
        <f>Egresos!B281</f>
        <v>Servicios de Encuadernación y Empaste</v>
      </c>
      <c r="D451" s="230">
        <f>(Egresos!C281)/1000</f>
        <v>0</v>
      </c>
      <c r="E451" s="231">
        <f>(Egresos!D281)/1000</f>
        <v>0</v>
      </c>
      <c r="F451" s="230"/>
      <c r="G451" s="230">
        <f>(Egresos!E281)/1000</f>
        <v>0</v>
      </c>
      <c r="H451" s="230"/>
      <c r="I451" s="236">
        <f>(Egresos!F281)/1000</f>
        <v>0</v>
      </c>
      <c r="J451" s="237"/>
      <c r="M451" s="146"/>
    </row>
    <row r="452" spans="1:13" s="195" customFormat="1" ht="15" x14ac:dyDescent="0.2">
      <c r="A452" s="174" t="str">
        <f>Egresos!A282</f>
        <v>SSS.22.07.999.000.000</v>
      </c>
      <c r="B452" s="175"/>
      <c r="C452" s="229" t="str">
        <f>Egresos!B282</f>
        <v>Otros</v>
      </c>
      <c r="D452" s="230">
        <f>(Egresos!C282)/1000</f>
        <v>0</v>
      </c>
      <c r="E452" s="231">
        <f>(Egresos!D282)/1000</f>
        <v>0</v>
      </c>
      <c r="F452" s="230"/>
      <c r="G452" s="230">
        <f>(Egresos!E282)/1000</f>
        <v>0</v>
      </c>
      <c r="H452" s="230"/>
      <c r="I452" s="236">
        <f>(Egresos!F282)/1000</f>
        <v>0</v>
      </c>
      <c r="J452" s="237"/>
      <c r="M452" s="146"/>
    </row>
    <row r="453" spans="1:13" s="204" customFormat="1" ht="15" x14ac:dyDescent="0.2">
      <c r="A453" s="174" t="str">
        <f>Egresos!A283</f>
        <v>SSS.22.08.000.000.000</v>
      </c>
      <c r="B453" s="175"/>
      <c r="C453" s="229" t="str">
        <f>Egresos!B283</f>
        <v>SERVICIOS GENERALES</v>
      </c>
      <c r="D453" s="230">
        <f>(Egresos!C283)/1000</f>
        <v>480000</v>
      </c>
      <c r="E453" s="231">
        <f>(Egresos!D283)/1000</f>
        <v>480000</v>
      </c>
      <c r="F453" s="230">
        <f>SUM(F454:F465)</f>
        <v>718914</v>
      </c>
      <c r="G453" s="230">
        <f>(Egresos!E283)/1000</f>
        <v>482130.02500000002</v>
      </c>
      <c r="H453" s="230">
        <f>F453-G453</f>
        <v>236783.97499999998</v>
      </c>
      <c r="I453" s="234">
        <f>(Egresos!F283)/1000</f>
        <v>-2130.0250000000001</v>
      </c>
      <c r="J453" s="235"/>
      <c r="M453" s="146"/>
    </row>
    <row r="454" spans="1:13" s="195" customFormat="1" ht="15" x14ac:dyDescent="0.2">
      <c r="A454" s="174" t="str">
        <f>Egresos!A284</f>
        <v>SSS.22.08.001.000.000</v>
      </c>
      <c r="B454" s="175"/>
      <c r="C454" s="229" t="str">
        <f>Egresos!B284</f>
        <v>Servicios de Aseo</v>
      </c>
      <c r="D454" s="230">
        <f>(Egresos!C284)/1000</f>
        <v>400000</v>
      </c>
      <c r="E454" s="231">
        <f>(Egresos!D284)/1000</f>
        <v>400000</v>
      </c>
      <c r="F454" s="230">
        <v>452000</v>
      </c>
      <c r="G454" s="230">
        <f>(Egresos!E284)/1000</f>
        <v>304671.32400000002</v>
      </c>
      <c r="H454" s="230">
        <f>F454-G454</f>
        <v>147328.67599999998</v>
      </c>
      <c r="I454" s="236">
        <f>(Egresos!F284)/1000</f>
        <v>95328.676000000007</v>
      </c>
      <c r="J454" s="237"/>
      <c r="M454" s="146"/>
    </row>
    <row r="455" spans="1:13" s="195" customFormat="1" ht="15" x14ac:dyDescent="0.2">
      <c r="A455" s="174" t="str">
        <f>Egresos!A285</f>
        <v>SSS.22.08.002.000.000</v>
      </c>
      <c r="B455" s="175"/>
      <c r="C455" s="229" t="str">
        <f>Egresos!B285</f>
        <v>Servicios de Vigilancia</v>
      </c>
      <c r="D455" s="230">
        <f>(Egresos!C285)/1000</f>
        <v>30000</v>
      </c>
      <c r="E455" s="231">
        <f>(Egresos!D285)/1000</f>
        <v>30000</v>
      </c>
      <c r="F455" s="230">
        <v>9000</v>
      </c>
      <c r="G455" s="230">
        <f>(Egresos!E285)/1000</f>
        <v>8138.9629999999997</v>
      </c>
      <c r="H455" s="230">
        <f>F455-G455</f>
        <v>861.03700000000026</v>
      </c>
      <c r="I455" s="236">
        <f>(Egresos!F285)/1000</f>
        <v>21861.037</v>
      </c>
      <c r="J455" s="237"/>
      <c r="M455" s="146"/>
    </row>
    <row r="456" spans="1:13" s="195" customFormat="1" ht="15" x14ac:dyDescent="0.2">
      <c r="A456" s="174" t="str">
        <f>Egresos!A286</f>
        <v>SSS.22.08.003.000.000</v>
      </c>
      <c r="B456" s="175"/>
      <c r="C456" s="229" t="str">
        <f>Egresos!B286</f>
        <v>Servicios de Mantención de Jardines</v>
      </c>
      <c r="D456" s="230">
        <f>(Egresos!C286)/1000</f>
        <v>0</v>
      </c>
      <c r="E456" s="231">
        <f>(Egresos!D286)/1000</f>
        <v>0</v>
      </c>
      <c r="F456" s="230"/>
      <c r="G456" s="230">
        <f>(Egresos!E286)/1000</f>
        <v>0</v>
      </c>
      <c r="H456" s="230"/>
      <c r="I456" s="236">
        <f>(Egresos!F286)/1000</f>
        <v>0</v>
      </c>
      <c r="J456" s="237"/>
      <c r="M456" s="146"/>
    </row>
    <row r="457" spans="1:13" s="195" customFormat="1" ht="15" x14ac:dyDescent="0.2">
      <c r="A457" s="174" t="str">
        <f>Egresos!A287</f>
        <v>SSS.22.08.004.000.000</v>
      </c>
      <c r="B457" s="175"/>
      <c r="C457" s="229" t="str">
        <f>Egresos!B287</f>
        <v>Servicios de Mantención de Alumbrado Público</v>
      </c>
      <c r="D457" s="230">
        <f>(Egresos!C287)/1000</f>
        <v>0</v>
      </c>
      <c r="E457" s="231">
        <f>(Egresos!D287)/1000</f>
        <v>0</v>
      </c>
      <c r="F457" s="230"/>
      <c r="G457" s="230">
        <f>(Egresos!E287)/1000</f>
        <v>0</v>
      </c>
      <c r="H457" s="230"/>
      <c r="I457" s="236">
        <f>(Egresos!F287)/1000</f>
        <v>0</v>
      </c>
      <c r="J457" s="237"/>
      <c r="M457" s="146"/>
    </row>
    <row r="458" spans="1:13" s="195" customFormat="1" ht="15" x14ac:dyDescent="0.2">
      <c r="A458" s="174" t="str">
        <f>Egresos!A288</f>
        <v>SSS.22.08.005.000.000</v>
      </c>
      <c r="B458" s="175"/>
      <c r="C458" s="229" t="str">
        <f>Egresos!B288</f>
        <v>Servicios de Mantención de Semáforos</v>
      </c>
      <c r="D458" s="230">
        <f>(Egresos!C288)/1000</f>
        <v>0</v>
      </c>
      <c r="E458" s="231">
        <f>(Egresos!D288)/1000</f>
        <v>0</v>
      </c>
      <c r="F458" s="230"/>
      <c r="G458" s="230">
        <f>(Egresos!E288)/1000</f>
        <v>0</v>
      </c>
      <c r="H458" s="230"/>
      <c r="I458" s="236">
        <f>(Egresos!F288)/1000</f>
        <v>0</v>
      </c>
      <c r="J458" s="237"/>
      <c r="M458" s="146"/>
    </row>
    <row r="459" spans="1:13" s="195" customFormat="1" ht="15" x14ac:dyDescent="0.2">
      <c r="A459" s="174" t="str">
        <f>Egresos!A289</f>
        <v>SSS.22.08.006.000.000</v>
      </c>
      <c r="B459" s="175"/>
      <c r="C459" s="229" t="str">
        <f>Egresos!B289</f>
        <v>Servicios de Mantención de Señalizac. de Tránsito</v>
      </c>
      <c r="D459" s="230">
        <f>(Egresos!C289)/1000</f>
        <v>0</v>
      </c>
      <c r="E459" s="231">
        <f>(Egresos!D289)/1000</f>
        <v>0</v>
      </c>
      <c r="F459" s="230"/>
      <c r="G459" s="230">
        <f>(Egresos!E289)/1000</f>
        <v>0</v>
      </c>
      <c r="H459" s="230"/>
      <c r="I459" s="236">
        <f>(Egresos!F289)/1000</f>
        <v>0</v>
      </c>
      <c r="J459" s="237"/>
      <c r="M459" s="146"/>
    </row>
    <row r="460" spans="1:13" s="195" customFormat="1" ht="15" x14ac:dyDescent="0.2">
      <c r="A460" s="174" t="str">
        <f>Egresos!A290</f>
        <v>SSS.22.08.007.000.000</v>
      </c>
      <c r="B460" s="175"/>
      <c r="C460" s="229" t="str">
        <f>Egresos!B290</f>
        <v>Pasajes, Fletes y Bodegajes</v>
      </c>
      <c r="D460" s="230">
        <f>(Egresos!C290)/1000</f>
        <v>35000</v>
      </c>
      <c r="E460" s="231">
        <f>(Egresos!D290)/1000</f>
        <v>35000</v>
      </c>
      <c r="F460" s="230">
        <v>68000</v>
      </c>
      <c r="G460" s="230">
        <f>(Egresos!E290)/1000</f>
        <v>30548.699000000001</v>
      </c>
      <c r="H460" s="230">
        <f>F460-G460</f>
        <v>37451.300999999999</v>
      </c>
      <c r="I460" s="236">
        <f>(Egresos!F290)/1000</f>
        <v>4451.3010000000004</v>
      </c>
      <c r="J460" s="237"/>
      <c r="M460" s="146"/>
    </row>
    <row r="461" spans="1:13" s="195" customFormat="1" ht="15" x14ac:dyDescent="0.2">
      <c r="A461" s="174" t="str">
        <f>Egresos!A291</f>
        <v>SSS.22.08.008.000.000</v>
      </c>
      <c r="B461" s="175"/>
      <c r="C461" s="229" t="str">
        <f>Egresos!B291</f>
        <v>Salas Cunas y/o Jardines Infantiles</v>
      </c>
      <c r="D461" s="230">
        <f>(Egresos!C291)/1000</f>
        <v>15000</v>
      </c>
      <c r="E461" s="231">
        <f>(Egresos!D291)/1000</f>
        <v>15000</v>
      </c>
      <c r="F461" s="230">
        <v>15500</v>
      </c>
      <c r="G461" s="230">
        <f>(Egresos!E291)/1000</f>
        <v>9462.5</v>
      </c>
      <c r="H461" s="230">
        <f>F461-G461</f>
        <v>6037.5</v>
      </c>
      <c r="I461" s="236">
        <f>(Egresos!F291)/1000</f>
        <v>5537.5</v>
      </c>
      <c r="J461" s="237"/>
      <c r="M461" s="146"/>
    </row>
    <row r="462" spans="1:13" s="195" customFormat="1" ht="15" x14ac:dyDescent="0.2">
      <c r="A462" s="174" t="str">
        <f>Egresos!A292</f>
        <v>SSS.22.08.009.000.000</v>
      </c>
      <c r="B462" s="175"/>
      <c r="C462" s="229" t="str">
        <f>Egresos!B292</f>
        <v>Servicios de Pago y Cobranza</v>
      </c>
      <c r="D462" s="230">
        <f>(Egresos!C292)/1000</f>
        <v>0</v>
      </c>
      <c r="E462" s="231">
        <f>(Egresos!D292)/1000</f>
        <v>0</v>
      </c>
      <c r="F462" s="230"/>
      <c r="G462" s="230">
        <f>(Egresos!E292)/1000</f>
        <v>0</v>
      </c>
      <c r="H462" s="230"/>
      <c r="I462" s="236">
        <f>(Egresos!F292)/1000</f>
        <v>0</v>
      </c>
      <c r="J462" s="237"/>
      <c r="M462" s="146"/>
    </row>
    <row r="463" spans="1:13" s="195" customFormat="1" ht="15" x14ac:dyDescent="0.2">
      <c r="A463" s="174" t="str">
        <f>Egresos!A293</f>
        <v>SSS.22.08.010.000.000</v>
      </c>
      <c r="B463" s="175"/>
      <c r="C463" s="229" t="str">
        <f>Egresos!B293</f>
        <v>Servicios de Suscripción y Similares</v>
      </c>
      <c r="D463" s="230">
        <f>(Egresos!C293)/1000</f>
        <v>0</v>
      </c>
      <c r="E463" s="231">
        <f>(Egresos!D293)/1000</f>
        <v>0</v>
      </c>
      <c r="F463" s="230">
        <v>492</v>
      </c>
      <c r="G463" s="230">
        <f>(Egresos!E293)/1000</f>
        <v>491.916</v>
      </c>
      <c r="H463" s="230">
        <f>F463-G463</f>
        <v>8.4000000000003183E-2</v>
      </c>
      <c r="I463" s="236">
        <f>(Egresos!F293)/1000</f>
        <v>-491.916</v>
      </c>
      <c r="J463" s="237"/>
      <c r="M463" s="146"/>
    </row>
    <row r="464" spans="1:13" s="195" customFormat="1" ht="15" x14ac:dyDescent="0.2">
      <c r="A464" s="174" t="str">
        <f>Egresos!A294</f>
        <v>SSS.22.08.011.000.000</v>
      </c>
      <c r="B464" s="175"/>
      <c r="C464" s="229" t="str">
        <f>Egresos!B294</f>
        <v>Servicios de Producción y Desarrollo de Eventos</v>
      </c>
      <c r="D464" s="230">
        <f>(Egresos!C294)/1000</f>
        <v>0</v>
      </c>
      <c r="E464" s="231">
        <f>(Egresos!D294)/1000</f>
        <v>0</v>
      </c>
      <c r="F464" s="230">
        <v>722</v>
      </c>
      <c r="G464" s="230">
        <f>(Egresos!E294)/1000</f>
        <v>722</v>
      </c>
      <c r="H464" s="230">
        <f>F464-G464</f>
        <v>0</v>
      </c>
      <c r="I464" s="236">
        <f>(Egresos!F294)/1000</f>
        <v>-722</v>
      </c>
      <c r="J464" s="237"/>
      <c r="M464" s="146"/>
    </row>
    <row r="465" spans="1:13" s="195" customFormat="1" ht="15" x14ac:dyDescent="0.2">
      <c r="A465" s="174" t="str">
        <f>Egresos!A295</f>
        <v>SSS.22.08.999.000.000</v>
      </c>
      <c r="B465" s="175"/>
      <c r="C465" s="229" t="str">
        <f>Egresos!B295</f>
        <v>Otros</v>
      </c>
      <c r="D465" s="230">
        <f>(Egresos!C295)/1000</f>
        <v>0</v>
      </c>
      <c r="E465" s="231">
        <f>(Egresos!D295)/1000</f>
        <v>0</v>
      </c>
      <c r="F465" s="230">
        <v>173200</v>
      </c>
      <c r="G465" s="230">
        <f>(Egresos!E295)/1000</f>
        <v>128094.62300000001</v>
      </c>
      <c r="H465" s="230">
        <f>F465-G465</f>
        <v>45105.376999999993</v>
      </c>
      <c r="I465" s="236">
        <f>(Egresos!F295)/1000</f>
        <v>-128094.62300000001</v>
      </c>
      <c r="J465" s="237"/>
      <c r="M465" s="146"/>
    </row>
    <row r="466" spans="1:13" s="204" customFormat="1" ht="15" x14ac:dyDescent="0.2">
      <c r="A466" s="174" t="str">
        <f>Egresos!A296</f>
        <v>SSS.22.09.000.000.000</v>
      </c>
      <c r="B466" s="175"/>
      <c r="C466" s="229" t="str">
        <f>Egresos!B296</f>
        <v>ARRIENDOS</v>
      </c>
      <c r="D466" s="230">
        <f>(Egresos!C296)/1000</f>
        <v>65000</v>
      </c>
      <c r="E466" s="231">
        <f>(Egresos!D296)/1000</f>
        <v>65000</v>
      </c>
      <c r="F466" s="230">
        <f>SUM(F467:F473)</f>
        <v>325000</v>
      </c>
      <c r="G466" s="230">
        <f>(Egresos!E296)/1000</f>
        <v>238608.288</v>
      </c>
      <c r="H466" s="230">
        <f>F466-G466</f>
        <v>86391.712</v>
      </c>
      <c r="I466" s="234">
        <f>(Egresos!F296)/1000</f>
        <v>-173608.288</v>
      </c>
      <c r="J466" s="235"/>
      <c r="M466" s="146"/>
    </row>
    <row r="467" spans="1:13" s="195" customFormat="1" ht="15" x14ac:dyDescent="0.2">
      <c r="A467" s="174" t="str">
        <f>Egresos!A297</f>
        <v>SSS.22.09.001.000.000</v>
      </c>
      <c r="B467" s="175"/>
      <c r="C467" s="229" t="str">
        <f>Egresos!B297</f>
        <v>Arriendo de Terrenos</v>
      </c>
      <c r="D467" s="230">
        <f>(Egresos!C297)/1000</f>
        <v>0</v>
      </c>
      <c r="E467" s="231">
        <f>(Egresos!D297)/1000</f>
        <v>0</v>
      </c>
      <c r="F467" s="230"/>
      <c r="G467" s="230">
        <f>(Egresos!E297)/1000</f>
        <v>0</v>
      </c>
      <c r="H467" s="230"/>
      <c r="I467" s="236">
        <f>(Egresos!F297)/1000</f>
        <v>0</v>
      </c>
      <c r="J467" s="237"/>
      <c r="M467" s="146"/>
    </row>
    <row r="468" spans="1:13" s="195" customFormat="1" ht="15" x14ac:dyDescent="0.2">
      <c r="A468" s="174" t="str">
        <f>Egresos!A298</f>
        <v>SSS.22.09.002.000.000</v>
      </c>
      <c r="B468" s="175"/>
      <c r="C468" s="229" t="str">
        <f>Egresos!B298</f>
        <v>Arriendo de Edificios</v>
      </c>
      <c r="D468" s="230">
        <f>(Egresos!C298)/1000</f>
        <v>0</v>
      </c>
      <c r="E468" s="231">
        <f>(Egresos!D298)/1000</f>
        <v>0</v>
      </c>
      <c r="F468" s="230"/>
      <c r="G468" s="230">
        <f>(Egresos!E298)/1000</f>
        <v>0</v>
      </c>
      <c r="H468" s="230"/>
      <c r="I468" s="236">
        <f>(Egresos!F298)/1000</f>
        <v>0</v>
      </c>
      <c r="J468" s="237"/>
      <c r="M468" s="146"/>
    </row>
    <row r="469" spans="1:13" s="195" customFormat="1" ht="15" x14ac:dyDescent="0.2">
      <c r="A469" s="174" t="str">
        <f>Egresos!A299</f>
        <v>SSS.22.09.003.000.000</v>
      </c>
      <c r="B469" s="175"/>
      <c r="C469" s="229" t="str">
        <f>Egresos!B299</f>
        <v>Arriendo de Vehículos</v>
      </c>
      <c r="D469" s="230">
        <f>(Egresos!C299)/1000</f>
        <v>25000</v>
      </c>
      <c r="E469" s="231">
        <f>(Egresos!D299)/1000</f>
        <v>25000</v>
      </c>
      <c r="F469" s="230">
        <v>99000</v>
      </c>
      <c r="G469" s="230">
        <f>(Egresos!E299)/1000</f>
        <v>84256.664999999994</v>
      </c>
      <c r="H469" s="230">
        <f>F469-G469</f>
        <v>14743.335000000006</v>
      </c>
      <c r="I469" s="236">
        <f>(Egresos!F299)/1000</f>
        <v>-59256.665000000001</v>
      </c>
      <c r="J469" s="237"/>
      <c r="M469" s="146"/>
    </row>
    <row r="470" spans="1:13" s="195" customFormat="1" ht="15" x14ac:dyDescent="0.2">
      <c r="A470" s="174" t="str">
        <f>Egresos!A300</f>
        <v>SSS.22.09.004.000.000</v>
      </c>
      <c r="B470" s="175"/>
      <c r="C470" s="229" t="str">
        <f>Egresos!B300</f>
        <v>Arriendo de Mobiliario y Otros</v>
      </c>
      <c r="D470" s="230">
        <f>(Egresos!C300)/1000</f>
        <v>0</v>
      </c>
      <c r="E470" s="231">
        <f>(Egresos!D300)/1000</f>
        <v>0</v>
      </c>
      <c r="F470" s="230"/>
      <c r="G470" s="230">
        <f>(Egresos!E300)/1000</f>
        <v>0</v>
      </c>
      <c r="H470" s="230"/>
      <c r="I470" s="236">
        <f>(Egresos!F300)/1000</f>
        <v>0</v>
      </c>
      <c r="J470" s="237"/>
      <c r="M470" s="146"/>
    </row>
    <row r="471" spans="1:13" s="195" customFormat="1" ht="15" x14ac:dyDescent="0.2">
      <c r="A471" s="174" t="str">
        <f>Egresos!A301</f>
        <v>SSS.22.09.005.000.000</v>
      </c>
      <c r="B471" s="175"/>
      <c r="C471" s="229" t="str">
        <f>Egresos!B301</f>
        <v>Arriendo de Máquinas y Equipos</v>
      </c>
      <c r="D471" s="230">
        <f>(Egresos!C301)/1000</f>
        <v>0</v>
      </c>
      <c r="E471" s="231">
        <f>(Egresos!D301)/1000</f>
        <v>0</v>
      </c>
      <c r="F471" s="230"/>
      <c r="G471" s="230">
        <f>(Egresos!E301)/1000</f>
        <v>0</v>
      </c>
      <c r="H471" s="230"/>
      <c r="I471" s="236">
        <f>(Egresos!F301)/1000</f>
        <v>0</v>
      </c>
      <c r="J471" s="237"/>
      <c r="M471" s="146"/>
    </row>
    <row r="472" spans="1:13" s="195" customFormat="1" ht="15" x14ac:dyDescent="0.2">
      <c r="A472" s="174" t="str">
        <f>Egresos!A302</f>
        <v>SSS.22.09.006.000.000</v>
      </c>
      <c r="B472" s="175"/>
      <c r="C472" s="229" t="str">
        <f>Egresos!B302</f>
        <v>Arriendo de Equipos Informáticos</v>
      </c>
      <c r="D472" s="230">
        <f>(Egresos!C302)/1000</f>
        <v>40000</v>
      </c>
      <c r="E472" s="231">
        <f>(Egresos!D302)/1000</f>
        <v>40000</v>
      </c>
      <c r="F472" s="230">
        <v>61000</v>
      </c>
      <c r="G472" s="230">
        <f>(Egresos!E302)/1000</f>
        <v>25330.288</v>
      </c>
      <c r="H472" s="230">
        <f>F472-G472</f>
        <v>35669.712</v>
      </c>
      <c r="I472" s="236">
        <f>(Egresos!F302)/1000</f>
        <v>14669.712</v>
      </c>
      <c r="J472" s="237"/>
      <c r="M472" s="146"/>
    </row>
    <row r="473" spans="1:13" s="195" customFormat="1" ht="15" x14ac:dyDescent="0.2">
      <c r="A473" s="174" t="str">
        <f>Egresos!A303</f>
        <v>SSS.22.09.999.000.000</v>
      </c>
      <c r="B473" s="175"/>
      <c r="C473" s="229" t="str">
        <f>Egresos!B303</f>
        <v>Otros</v>
      </c>
      <c r="D473" s="230">
        <f>(Egresos!C303)/1000</f>
        <v>0</v>
      </c>
      <c r="E473" s="248">
        <f>(Egresos!D303)/1000</f>
        <v>0</v>
      </c>
      <c r="F473" s="230">
        <v>165000</v>
      </c>
      <c r="G473" s="230">
        <f>(Egresos!E303)/1000</f>
        <v>129021.33500000001</v>
      </c>
      <c r="H473" s="230">
        <f>F473-G473</f>
        <v>35978.664999999994</v>
      </c>
      <c r="I473" s="236">
        <f>(Egresos!F303)/1000</f>
        <v>-129021.33500000001</v>
      </c>
      <c r="J473" s="237"/>
      <c r="M473" s="146"/>
    </row>
    <row r="474" spans="1:13" s="204" customFormat="1" ht="15" x14ac:dyDescent="0.2">
      <c r="A474" s="174" t="str">
        <f>Egresos!A304</f>
        <v>SSS.22.10.000.000.000</v>
      </c>
      <c r="B474" s="175"/>
      <c r="C474" s="229" t="str">
        <f>Egresos!B304</f>
        <v>SERVICIOS FINANCIEROS Y DE SEGUROS</v>
      </c>
      <c r="D474" s="230">
        <f>(Egresos!C304)/1000</f>
        <v>15000</v>
      </c>
      <c r="E474" s="231">
        <f>(Egresos!D304)/1000</f>
        <v>15000</v>
      </c>
      <c r="F474" s="230">
        <f>F475+F476+F477+F478+F479</f>
        <v>8359</v>
      </c>
      <c r="G474" s="230">
        <f>(Egresos!E304)/1000</f>
        <v>1832.953</v>
      </c>
      <c r="H474" s="230">
        <f>F474-G474</f>
        <v>6526.0470000000005</v>
      </c>
      <c r="I474" s="234">
        <f>(Egresos!F304)/1000</f>
        <v>13167.047</v>
      </c>
      <c r="J474" s="235"/>
      <c r="M474" s="146"/>
    </row>
    <row r="475" spans="1:13" s="195" customFormat="1" ht="15" x14ac:dyDescent="0.2">
      <c r="A475" s="174" t="str">
        <f>Egresos!A305</f>
        <v>SSS.22.10.001.000.000</v>
      </c>
      <c r="B475" s="175"/>
      <c r="C475" s="229" t="str">
        <f>Egresos!B305</f>
        <v>Gastos Financ. por Compra y Venta de Títulos y Valores</v>
      </c>
      <c r="D475" s="230">
        <f>(Egresos!C305)/1000</f>
        <v>0</v>
      </c>
      <c r="E475" s="231">
        <f>(Egresos!D305)/1000</f>
        <v>0</v>
      </c>
      <c r="F475" s="230"/>
      <c r="G475" s="230">
        <f>(Egresos!E305)/1000</f>
        <v>0</v>
      </c>
      <c r="H475" s="230"/>
      <c r="I475" s="236">
        <f>(Egresos!F305)/1000</f>
        <v>0</v>
      </c>
      <c r="J475" s="237"/>
      <c r="M475" s="146"/>
    </row>
    <row r="476" spans="1:13" s="195" customFormat="1" ht="15" x14ac:dyDescent="0.2">
      <c r="A476" s="174" t="str">
        <f>Egresos!A306</f>
        <v>SSS.22.10.002.000.000</v>
      </c>
      <c r="B476" s="175"/>
      <c r="C476" s="229" t="str">
        <f>Egresos!B306</f>
        <v>Primas y Gastos de Seguros</v>
      </c>
      <c r="D476" s="230">
        <f>(Egresos!C306)/1000</f>
        <v>15000</v>
      </c>
      <c r="E476" s="231">
        <f>(Egresos!D306)/1000</f>
        <v>15000</v>
      </c>
      <c r="F476" s="230">
        <v>6750</v>
      </c>
      <c r="G476" s="230">
        <f>(Egresos!E306)/1000</f>
        <v>155.434</v>
      </c>
      <c r="H476" s="230">
        <f>F476-G476</f>
        <v>6594.5659999999998</v>
      </c>
      <c r="I476" s="236">
        <f>(Egresos!F306)/1000</f>
        <v>14844.566000000001</v>
      </c>
      <c r="J476" s="237"/>
      <c r="M476" s="146"/>
    </row>
    <row r="477" spans="1:13" s="195" customFormat="1" ht="15" x14ac:dyDescent="0.2">
      <c r="A477" s="174" t="str">
        <f>Egresos!A307</f>
        <v>SSS.22.10.003.000.000</v>
      </c>
      <c r="B477" s="175"/>
      <c r="C477" s="229" t="str">
        <f>Egresos!B307</f>
        <v>Servicios de Giros y Remesas</v>
      </c>
      <c r="D477" s="230">
        <f>(Egresos!C307)/1000</f>
        <v>0</v>
      </c>
      <c r="E477" s="231">
        <f>(Egresos!D307)/1000</f>
        <v>0</v>
      </c>
      <c r="F477" s="230"/>
      <c r="G477" s="230">
        <f>(Egresos!E307)/1000</f>
        <v>0</v>
      </c>
      <c r="H477" s="230"/>
      <c r="I477" s="236">
        <f>(Egresos!F307)/1000</f>
        <v>0</v>
      </c>
      <c r="J477" s="237"/>
      <c r="M477" s="146"/>
    </row>
    <row r="478" spans="1:13" s="195" customFormat="1" ht="15" x14ac:dyDescent="0.2">
      <c r="A478" s="174" t="str">
        <f>Egresos!A308</f>
        <v>SSS.22.10.004.000.000</v>
      </c>
      <c r="B478" s="175"/>
      <c r="C478" s="229" t="str">
        <f>Egresos!B308</f>
        <v>Gastos Bancarios</v>
      </c>
      <c r="D478" s="230">
        <f>(Egresos!C308)/1000</f>
        <v>0</v>
      </c>
      <c r="E478" s="231">
        <f>(Egresos!D308)/1000</f>
        <v>0</v>
      </c>
      <c r="F478" s="230"/>
      <c r="G478" s="230">
        <f>(Egresos!E308)/1000</f>
        <v>0</v>
      </c>
      <c r="H478" s="230"/>
      <c r="I478" s="236">
        <f>(Egresos!F308)/1000</f>
        <v>0</v>
      </c>
      <c r="J478" s="237"/>
      <c r="M478" s="146"/>
    </row>
    <row r="479" spans="1:13" s="195" customFormat="1" ht="15" x14ac:dyDescent="0.2">
      <c r="A479" s="174" t="str">
        <f>Egresos!A309</f>
        <v>SSS.22.10.999.000.000</v>
      </c>
      <c r="B479" s="175"/>
      <c r="C479" s="229" t="str">
        <f>Egresos!B309</f>
        <v>Otros</v>
      </c>
      <c r="D479" s="230">
        <f>(Egresos!C309)/1000</f>
        <v>0</v>
      </c>
      <c r="E479" s="231">
        <f>(Egresos!D309)/1000</f>
        <v>0</v>
      </c>
      <c r="F479" s="230">
        <v>1609</v>
      </c>
      <c r="G479" s="230">
        <f>(Egresos!E309)/1000</f>
        <v>1677.519</v>
      </c>
      <c r="H479" s="230">
        <f>F479-G479</f>
        <v>-68.519000000000005</v>
      </c>
      <c r="I479" s="236">
        <f>(Egresos!F309)/1000</f>
        <v>-1677.519</v>
      </c>
      <c r="J479" s="237"/>
      <c r="M479" s="146"/>
    </row>
    <row r="480" spans="1:13" s="204" customFormat="1" ht="15" x14ac:dyDescent="0.2">
      <c r="A480" s="174" t="str">
        <f>Egresos!A310</f>
        <v>SSS.22.11.000.000.000</v>
      </c>
      <c r="B480" s="175"/>
      <c r="C480" s="229" t="str">
        <f>Egresos!B310</f>
        <v>SERVICIOS TECNICOS Y PROFESIONALES</v>
      </c>
      <c r="D480" s="230">
        <f>(Egresos!C310)/1000</f>
        <v>150000</v>
      </c>
      <c r="E480" s="231">
        <f>(Egresos!D310)/1000</f>
        <v>150000</v>
      </c>
      <c r="F480" s="230">
        <f>F481+F482+F483+F484</f>
        <v>52816</v>
      </c>
      <c r="G480" s="230">
        <f>(Egresos!E310)/1000</f>
        <v>51398.243999999999</v>
      </c>
      <c r="H480" s="230">
        <f>F480-G480</f>
        <v>1417.7560000000012</v>
      </c>
      <c r="I480" s="234">
        <f>(Egresos!F310)/1000</f>
        <v>98601.755999999994</v>
      </c>
      <c r="J480" s="235"/>
      <c r="M480" s="146"/>
    </row>
    <row r="481" spans="1:13" s="195" customFormat="1" ht="15" x14ac:dyDescent="0.2">
      <c r="A481" s="174" t="str">
        <f>Egresos!A311</f>
        <v>SSS.22.11.001.000.000</v>
      </c>
      <c r="B481" s="175"/>
      <c r="C481" s="229" t="str">
        <f>Egresos!B311</f>
        <v>Estudios e Investigaciones</v>
      </c>
      <c r="D481" s="230">
        <f>(Egresos!C311)/1000</f>
        <v>0</v>
      </c>
      <c r="E481" s="231">
        <f>(Egresos!D311)/1000</f>
        <v>0</v>
      </c>
      <c r="F481" s="230"/>
      <c r="G481" s="230">
        <f>(Egresos!E311)/1000</f>
        <v>0</v>
      </c>
      <c r="H481" s="230"/>
      <c r="I481" s="236">
        <f>(Egresos!F311)/1000</f>
        <v>0</v>
      </c>
      <c r="J481" s="237"/>
      <c r="M481" s="146"/>
    </row>
    <row r="482" spans="1:13" s="195" customFormat="1" ht="15" x14ac:dyDescent="0.2">
      <c r="A482" s="174" t="str">
        <f>Egresos!A312</f>
        <v>SSS.22.11.002.000.000</v>
      </c>
      <c r="B482" s="175"/>
      <c r="C482" s="229" t="str">
        <f>Egresos!B312</f>
        <v>Cursos de Capacitación</v>
      </c>
      <c r="D482" s="230">
        <f>(Egresos!C312)/1000</f>
        <v>100000</v>
      </c>
      <c r="E482" s="231">
        <f>(Egresos!D312)/1000</f>
        <v>100000</v>
      </c>
      <c r="F482" s="230">
        <v>49000</v>
      </c>
      <c r="G482" s="230">
        <f>(Egresos!E312)/1000</f>
        <v>48320.650999999998</v>
      </c>
      <c r="H482" s="230">
        <f>F482-G482</f>
        <v>679.34900000000198</v>
      </c>
      <c r="I482" s="236">
        <f>(Egresos!F312)/1000</f>
        <v>51679.349000000002</v>
      </c>
      <c r="J482" s="237"/>
      <c r="M482" s="146"/>
    </row>
    <row r="483" spans="1:13" s="195" customFormat="1" ht="15" x14ac:dyDescent="0.2">
      <c r="A483" s="174" t="str">
        <f>Egresos!A313</f>
        <v>SSS.22.11.003.000.000</v>
      </c>
      <c r="B483" s="175"/>
      <c r="C483" s="229" t="str">
        <f>Egresos!B313</f>
        <v>Servicios Informáticos</v>
      </c>
      <c r="D483" s="230">
        <f>(Egresos!C313)/1000</f>
        <v>50000</v>
      </c>
      <c r="E483" s="231">
        <f>(Egresos!D313)/1000</f>
        <v>50000</v>
      </c>
      <c r="F483" s="230">
        <v>3816</v>
      </c>
      <c r="G483" s="230">
        <f>(Egresos!E313)/1000</f>
        <v>3077.5929999999998</v>
      </c>
      <c r="H483" s="230">
        <f>F483-G483</f>
        <v>738.40700000000015</v>
      </c>
      <c r="I483" s="236">
        <f>(Egresos!F313)/1000</f>
        <v>46922.406999999999</v>
      </c>
      <c r="J483" s="237"/>
      <c r="M483" s="146"/>
    </row>
    <row r="484" spans="1:13" s="195" customFormat="1" ht="15" x14ac:dyDescent="0.2">
      <c r="A484" s="174" t="str">
        <f>Egresos!A314</f>
        <v>SSS.22.11.999.000.000</v>
      </c>
      <c r="B484" s="175"/>
      <c r="C484" s="229" t="str">
        <f>Egresos!B314</f>
        <v>Otros</v>
      </c>
      <c r="D484" s="230">
        <f>(Egresos!C314)/1000</f>
        <v>0</v>
      </c>
      <c r="E484" s="231">
        <f>(Egresos!D314)/1000</f>
        <v>0</v>
      </c>
      <c r="F484" s="230"/>
      <c r="G484" s="230">
        <f>(Egresos!E314)/1000</f>
        <v>0</v>
      </c>
      <c r="H484" s="230"/>
      <c r="I484" s="236">
        <f>(Egresos!F314)/1000</f>
        <v>0</v>
      </c>
      <c r="J484" s="237"/>
      <c r="M484" s="146"/>
    </row>
    <row r="485" spans="1:13" s="204" customFormat="1" ht="15" x14ac:dyDescent="0.2">
      <c r="A485" s="174" t="str">
        <f>Egresos!A315</f>
        <v>SSS.22.12.000.000.000</v>
      </c>
      <c r="B485" s="175"/>
      <c r="C485" s="229" t="str">
        <f>Egresos!B315</f>
        <v>OTROS GASTOS EN BIENES Y SERVICIOS DE CONSUMO</v>
      </c>
      <c r="D485" s="230">
        <f>(Egresos!C315)/1000</f>
        <v>615000</v>
      </c>
      <c r="E485" s="231">
        <f>(Egresos!D315)/1000</f>
        <v>615000</v>
      </c>
      <c r="F485" s="230">
        <f>F486+F487+F489+F490+F491</f>
        <v>421950</v>
      </c>
      <c r="G485" s="230">
        <f>(Egresos!E315)/1000</f>
        <v>437130.58500000002</v>
      </c>
      <c r="H485" s="230">
        <f>F485-G485</f>
        <v>-15180.585000000021</v>
      </c>
      <c r="I485" s="234">
        <f>(Egresos!F315)/1000</f>
        <v>177869.41500000001</v>
      </c>
      <c r="J485" s="235"/>
      <c r="M485" s="146"/>
    </row>
    <row r="486" spans="1:13" s="195" customFormat="1" ht="15" x14ac:dyDescent="0.2">
      <c r="A486" s="174" t="str">
        <f>Egresos!A316</f>
        <v>SSS.22.12.002.000.000</v>
      </c>
      <c r="B486" s="175"/>
      <c r="C486" s="229" t="str">
        <f>Egresos!B316</f>
        <v>Gastos Menores</v>
      </c>
      <c r="D486" s="230">
        <f>(Egresos!C316)/1000</f>
        <v>15000</v>
      </c>
      <c r="E486" s="231">
        <f>(Egresos!D316)/1000</f>
        <v>15000</v>
      </c>
      <c r="F486" s="230">
        <v>5950</v>
      </c>
      <c r="G486" s="230">
        <f>(Egresos!E316)/1000</f>
        <v>4760.9620000000004</v>
      </c>
      <c r="H486" s="230">
        <f>F486-G486</f>
        <v>1189.0379999999996</v>
      </c>
      <c r="I486" s="236">
        <f>(Egresos!F316)/1000</f>
        <v>10239.038</v>
      </c>
      <c r="J486" s="237"/>
      <c r="M486" s="146"/>
    </row>
    <row r="487" spans="1:13" s="195" customFormat="1" ht="15" x14ac:dyDescent="0.2">
      <c r="A487" s="174" t="str">
        <f>Egresos!A317</f>
        <v>SSS.22.12.003.000.000</v>
      </c>
      <c r="B487" s="175"/>
      <c r="C487" s="229" t="str">
        <f>Egresos!B317</f>
        <v>Gastos de Representación, Protocolo y Ceremonial</v>
      </c>
      <c r="D487" s="230">
        <f>(Egresos!C317)/1000</f>
        <v>0</v>
      </c>
      <c r="E487" s="231">
        <f>(Egresos!D317)/1000</f>
        <v>0</v>
      </c>
      <c r="F487" s="230"/>
      <c r="G487" s="230">
        <f>(Egresos!E317)/1000</f>
        <v>0</v>
      </c>
      <c r="H487" s="230"/>
      <c r="I487" s="236">
        <f>(Egresos!F317)/1000</f>
        <v>0</v>
      </c>
      <c r="J487" s="237"/>
      <c r="M487" s="146"/>
    </row>
    <row r="488" spans="1:13" s="195" customFormat="1" ht="15" x14ac:dyDescent="0.2">
      <c r="A488" s="174" t="str">
        <f>Egresos!A318</f>
        <v>SSS.22.12.004.000.000</v>
      </c>
      <c r="B488" s="175"/>
      <c r="C488" s="229" t="str">
        <f>Egresos!B318</f>
        <v>Intereses, Multas y Recargos</v>
      </c>
      <c r="D488" s="230">
        <f>(Egresos!C318)/1000</f>
        <v>0</v>
      </c>
      <c r="E488" s="231">
        <f>(Egresos!D318)/1000</f>
        <v>0</v>
      </c>
      <c r="F488" s="230">
        <v>5500</v>
      </c>
      <c r="G488" s="230">
        <f>(Egresos!E318)/1000</f>
        <v>5480.326</v>
      </c>
      <c r="H488" s="230">
        <f>F488-G488</f>
        <v>19.673999999999978</v>
      </c>
      <c r="I488" s="236">
        <f>(Egresos!F318)/1000</f>
        <v>-5480.326</v>
      </c>
      <c r="J488" s="237"/>
      <c r="M488" s="146"/>
    </row>
    <row r="489" spans="1:13" s="195" customFormat="1" ht="15" x14ac:dyDescent="0.2">
      <c r="A489" s="174" t="str">
        <f>Egresos!A319</f>
        <v>SSS.22.12.005.000.000</v>
      </c>
      <c r="B489" s="175"/>
      <c r="C489" s="229" t="str">
        <f>Egresos!B319</f>
        <v>Derechos y Tasas</v>
      </c>
      <c r="D489" s="230">
        <f>(Egresos!C319)/1000</f>
        <v>0</v>
      </c>
      <c r="E489" s="231">
        <f>(Egresos!D319)/1000</f>
        <v>0</v>
      </c>
      <c r="F489" s="230"/>
      <c r="G489" s="230">
        <f>(Egresos!E319)/1000</f>
        <v>0</v>
      </c>
      <c r="H489" s="230"/>
      <c r="I489" s="236">
        <f>(Egresos!F319)/1000</f>
        <v>0</v>
      </c>
      <c r="J489" s="237"/>
      <c r="M489" s="146"/>
    </row>
    <row r="490" spans="1:13" s="195" customFormat="1" ht="15" x14ac:dyDescent="0.2">
      <c r="A490" s="174" t="str">
        <f>Egresos!A320</f>
        <v>SSS.22.12.006.000.000</v>
      </c>
      <c r="B490" s="175"/>
      <c r="C490" s="229" t="str">
        <f>Egresos!B320</f>
        <v>Contribuciones</v>
      </c>
      <c r="D490" s="230">
        <f>(Egresos!C320)/1000</f>
        <v>0</v>
      </c>
      <c r="E490" s="231">
        <f>(Egresos!D320)/1000</f>
        <v>0</v>
      </c>
      <c r="F490" s="230"/>
      <c r="G490" s="230">
        <f>(Egresos!E320)/1000</f>
        <v>0</v>
      </c>
      <c r="H490" s="230"/>
      <c r="I490" s="236">
        <f>(Egresos!F320)/1000</f>
        <v>0</v>
      </c>
      <c r="J490" s="237"/>
      <c r="M490" s="146"/>
    </row>
    <row r="491" spans="1:13" s="195" customFormat="1" ht="15" x14ac:dyDescent="0.2">
      <c r="A491" s="174" t="str">
        <f>Egresos!A321</f>
        <v>SSS.22.12.999.000.000</v>
      </c>
      <c r="B491" s="175"/>
      <c r="C491" s="229" t="str">
        <f>Egresos!B321</f>
        <v>Otros</v>
      </c>
      <c r="D491" s="230">
        <f>(Egresos!C321)/1000</f>
        <v>600000</v>
      </c>
      <c r="E491" s="231">
        <f>(Egresos!D321)/1000</f>
        <v>600000</v>
      </c>
      <c r="F491" s="230">
        <v>416000</v>
      </c>
      <c r="G491" s="230">
        <v>568000</v>
      </c>
      <c r="H491" s="230">
        <f>F491-G491</f>
        <v>-152000</v>
      </c>
      <c r="I491" s="236">
        <f>(Egresos!F321)/1000</f>
        <v>173110.70300000001</v>
      </c>
      <c r="J491" s="237"/>
      <c r="M491" s="146"/>
    </row>
    <row r="492" spans="1:13" s="181" customFormat="1" ht="15" x14ac:dyDescent="0.2">
      <c r="A492" s="174" t="str">
        <f>Egresos!A322</f>
        <v>SSS.23.00.000.000.000</v>
      </c>
      <c r="B492" s="175"/>
      <c r="C492" s="229" t="str">
        <f>Egresos!B322</f>
        <v>CxP PRESTACIONES DE SEGURIDAD SOCIAL</v>
      </c>
      <c r="D492" s="230">
        <f>(Egresos!C322)/1000</f>
        <v>230000</v>
      </c>
      <c r="E492" s="231">
        <f>(Egresos!D322)/1000</f>
        <v>230000</v>
      </c>
      <c r="F492" s="230">
        <f>F493+F495</f>
        <v>177000</v>
      </c>
      <c r="G492" s="230">
        <f>(Egresos!E322)/1000</f>
        <v>174173.804</v>
      </c>
      <c r="H492" s="230">
        <f>F492-G492</f>
        <v>2826.1959999999963</v>
      </c>
      <c r="I492" s="232">
        <f>(Egresos!F322)/1000</f>
        <v>55826.196000000004</v>
      </c>
      <c r="J492" s="233"/>
      <c r="M492" s="146"/>
    </row>
    <row r="493" spans="1:13" s="201" customFormat="1" ht="15" x14ac:dyDescent="0.2">
      <c r="A493" s="174" t="str">
        <f>Egresos!A323</f>
        <v>SSS.23.01.000.000.000</v>
      </c>
      <c r="B493" s="175"/>
      <c r="C493" s="229" t="str">
        <f>Egresos!B323</f>
        <v>PRESTACIONES PREVISIONALES</v>
      </c>
      <c r="D493" s="230">
        <f>(Egresos!C323)/1000</f>
        <v>0</v>
      </c>
      <c r="E493" s="231">
        <f>(Egresos!D323)/1000</f>
        <v>0</v>
      </c>
      <c r="F493" s="230"/>
      <c r="G493" s="230">
        <f>(Egresos!E323)/1000</f>
        <v>0</v>
      </c>
      <c r="H493" s="230"/>
      <c r="I493" s="249">
        <f>(Egresos!F323)/1000</f>
        <v>0</v>
      </c>
      <c r="J493" s="250"/>
      <c r="M493" s="146"/>
    </row>
    <row r="494" spans="1:13" s="195" customFormat="1" ht="15" x14ac:dyDescent="0.2">
      <c r="A494" s="174" t="str">
        <f>Egresos!A324</f>
        <v>SSS.23.01.004.000.000</v>
      </c>
      <c r="B494" s="175"/>
      <c r="C494" s="229" t="str">
        <f>Egresos!B324</f>
        <v>Desahucios e Indemnizaciones</v>
      </c>
      <c r="D494" s="230">
        <f>(Egresos!C324)/1000</f>
        <v>0</v>
      </c>
      <c r="E494" s="231">
        <f>(Egresos!D324)/1000</f>
        <v>0</v>
      </c>
      <c r="F494" s="230"/>
      <c r="G494" s="230">
        <f>(Egresos!E324)/1000</f>
        <v>0</v>
      </c>
      <c r="H494" s="230"/>
      <c r="I494" s="236">
        <f>(Egresos!F324)/1000</f>
        <v>0</v>
      </c>
      <c r="J494" s="237"/>
      <c r="M494" s="146"/>
    </row>
    <row r="495" spans="1:13" s="201" customFormat="1" ht="15" x14ac:dyDescent="0.2">
      <c r="A495" s="174" t="str">
        <f>Egresos!A325</f>
        <v>SSS.23.03.000.000.000</v>
      </c>
      <c r="B495" s="175"/>
      <c r="C495" s="229" t="str">
        <f>Egresos!B325</f>
        <v>PRESTACIONES SOCIALES DEL EMPLEADOR</v>
      </c>
      <c r="D495" s="230">
        <f>(Egresos!C325)/1000</f>
        <v>230000</v>
      </c>
      <c r="E495" s="231">
        <f>(Egresos!D325)/1000</f>
        <v>230000</v>
      </c>
      <c r="F495" s="230">
        <f>F496+F497</f>
        <v>177000</v>
      </c>
      <c r="G495" s="230">
        <f>(Egresos!E325)/1000</f>
        <v>174173.804</v>
      </c>
      <c r="H495" s="230">
        <f>F495-G495</f>
        <v>2826.1959999999963</v>
      </c>
      <c r="I495" s="249">
        <f>(Egresos!F325)/1000</f>
        <v>55826.196000000004</v>
      </c>
      <c r="J495" s="250"/>
      <c r="M495" s="146"/>
    </row>
    <row r="496" spans="1:13" s="195" customFormat="1" ht="15" x14ac:dyDescent="0.2">
      <c r="A496" s="174" t="str">
        <f>Egresos!A326</f>
        <v>SSS.23.03.001.000.000</v>
      </c>
      <c r="B496" s="175"/>
      <c r="C496" s="229" t="str">
        <f>Egresos!B326</f>
        <v>Indemnización de Cargo Fiscal</v>
      </c>
      <c r="D496" s="230">
        <f>(Egresos!C326)/1000</f>
        <v>180000</v>
      </c>
      <c r="E496" s="231">
        <f>(Egresos!D326)/1000</f>
        <v>180000</v>
      </c>
      <c r="F496" s="230">
        <v>4000</v>
      </c>
      <c r="G496" s="230">
        <f>(Egresos!E326)/1000</f>
        <v>4000</v>
      </c>
      <c r="H496" s="230">
        <f>F496-G496</f>
        <v>0</v>
      </c>
      <c r="I496" s="236">
        <f>(Egresos!F326)/1000</f>
        <v>176000</v>
      </c>
      <c r="J496" s="237"/>
      <c r="M496" s="146"/>
    </row>
    <row r="497" spans="1:13" s="195" customFormat="1" ht="15" x14ac:dyDescent="0.2">
      <c r="A497" s="174" t="str">
        <f>Egresos!A327</f>
        <v>SSS.23.03.004.000.000</v>
      </c>
      <c r="B497" s="175"/>
      <c r="C497" s="229" t="str">
        <f>Egresos!B327</f>
        <v>Otras Indemnizaciones</v>
      </c>
      <c r="D497" s="230">
        <f>(Egresos!C327)/1000</f>
        <v>50000</v>
      </c>
      <c r="E497" s="231">
        <f>(Egresos!D327)/1000</f>
        <v>50000</v>
      </c>
      <c r="F497" s="230">
        <v>173000</v>
      </c>
      <c r="G497" s="230">
        <f>(Egresos!E327)/1000</f>
        <v>170173.804</v>
      </c>
      <c r="H497" s="230">
        <f>F497-G497</f>
        <v>2826.1959999999963</v>
      </c>
      <c r="I497" s="236">
        <f>(Egresos!F327)/1000</f>
        <v>-120173.804</v>
      </c>
      <c r="J497" s="237"/>
      <c r="M497" s="146"/>
    </row>
    <row r="498" spans="1:13" s="181" customFormat="1" ht="15" x14ac:dyDescent="0.2">
      <c r="A498" s="174" t="str">
        <f>Egresos!A328</f>
        <v>SSS.24.00.000.000.000</v>
      </c>
      <c r="B498" s="175"/>
      <c r="C498" s="229" t="str">
        <f>Egresos!B328</f>
        <v>CxP TRANSFERENCIAS CORRIENTES</v>
      </c>
      <c r="D498" s="230">
        <f>(Egresos!C328)/1000</f>
        <v>0</v>
      </c>
      <c r="E498" s="231">
        <f>(Egresos!D328)/1000</f>
        <v>0</v>
      </c>
      <c r="F498" s="230"/>
      <c r="G498" s="230">
        <f>(Egresos!E328)/1000</f>
        <v>0</v>
      </c>
      <c r="H498" s="230"/>
      <c r="I498" s="232">
        <f>(Egresos!F328)/1000</f>
        <v>0</v>
      </c>
      <c r="J498" s="233"/>
      <c r="M498" s="146"/>
    </row>
    <row r="499" spans="1:13" s="201" customFormat="1" ht="15" x14ac:dyDescent="0.2">
      <c r="A499" s="174" t="str">
        <f>Egresos!A329</f>
        <v>SSS.24.01.000.000.000</v>
      </c>
      <c r="B499" s="175"/>
      <c r="C499" s="229" t="str">
        <f>Egresos!B329</f>
        <v>AL SECTOR PRIVADO</v>
      </c>
      <c r="D499" s="230">
        <f>(Egresos!C329)/1000</f>
        <v>0</v>
      </c>
      <c r="E499" s="231">
        <f>(Egresos!D329)/1000</f>
        <v>0</v>
      </c>
      <c r="F499" s="230"/>
      <c r="G499" s="230">
        <f>(Egresos!E329)/1000</f>
        <v>0</v>
      </c>
      <c r="H499" s="230"/>
      <c r="I499" s="249">
        <f>(Egresos!F329)/1000</f>
        <v>0</v>
      </c>
      <c r="J499" s="250"/>
      <c r="M499" s="146"/>
    </row>
    <row r="500" spans="1:13" s="195" customFormat="1" ht="15" x14ac:dyDescent="0.2">
      <c r="A500" s="174" t="str">
        <f>Egresos!A330</f>
        <v>SSS.24.01.001.000.000</v>
      </c>
      <c r="B500" s="175"/>
      <c r="C500" s="229" t="str">
        <f>Egresos!B330</f>
        <v>Fondos de Emergencia</v>
      </c>
      <c r="D500" s="230">
        <f>(Egresos!C330)/1000</f>
        <v>0</v>
      </c>
      <c r="E500" s="231">
        <f>(Egresos!D330)/1000</f>
        <v>0</v>
      </c>
      <c r="F500" s="230"/>
      <c r="G500" s="230">
        <f>(Egresos!E330)/1000</f>
        <v>0</v>
      </c>
      <c r="H500" s="230"/>
      <c r="I500" s="236">
        <f>(Egresos!F330)/1000</f>
        <v>0</v>
      </c>
      <c r="J500" s="237"/>
      <c r="M500" s="146"/>
    </row>
    <row r="501" spans="1:13" s="195" customFormat="1" ht="15" x14ac:dyDescent="0.2">
      <c r="A501" s="174" t="str">
        <f>Egresos!A331</f>
        <v>SSS.24.01.002.000.000</v>
      </c>
      <c r="B501" s="175"/>
      <c r="C501" s="229" t="str">
        <f>Egresos!B331</f>
        <v>Educación - Pers. Jurídicas Priv. Art. 13 D.F.L. Nº 1, 3063/80</v>
      </c>
      <c r="D501" s="230">
        <f>(Egresos!C331)/1000</f>
        <v>0</v>
      </c>
      <c r="E501" s="231">
        <f>(Egresos!D331)/1000</f>
        <v>0</v>
      </c>
      <c r="F501" s="230"/>
      <c r="G501" s="230">
        <f>(Egresos!E331)/1000</f>
        <v>0</v>
      </c>
      <c r="H501" s="230"/>
      <c r="I501" s="236">
        <f>(Egresos!F331)/1000</f>
        <v>0</v>
      </c>
      <c r="J501" s="237"/>
      <c r="M501" s="146"/>
    </row>
    <row r="502" spans="1:13" s="195" customFormat="1" ht="15" x14ac:dyDescent="0.2">
      <c r="A502" s="174" t="str">
        <f>Egresos!A332</f>
        <v>SSS.24.01.003.000.000</v>
      </c>
      <c r="B502" s="175"/>
      <c r="C502" s="229" t="str">
        <f>Egresos!B332</f>
        <v>Salud - Pers. Jurídicas Priv.  Art. 13 D.F.L. Nº 1, 3063/80</v>
      </c>
      <c r="D502" s="230">
        <f>(Egresos!C332)/1000</f>
        <v>0</v>
      </c>
      <c r="E502" s="231">
        <f>(Egresos!D332)/1000</f>
        <v>0</v>
      </c>
      <c r="F502" s="230"/>
      <c r="G502" s="230">
        <f>(Egresos!E332)/1000</f>
        <v>0</v>
      </c>
      <c r="H502" s="230"/>
      <c r="I502" s="236">
        <f>(Egresos!F332)/1000</f>
        <v>0</v>
      </c>
      <c r="J502" s="237"/>
      <c r="M502" s="146"/>
    </row>
    <row r="503" spans="1:13" s="195" customFormat="1" ht="15" x14ac:dyDescent="0.2">
      <c r="A503" s="174" t="str">
        <f>Egresos!A333</f>
        <v>SSS.24.01.004.000.000</v>
      </c>
      <c r="B503" s="175"/>
      <c r="C503" s="229" t="str">
        <f>Egresos!B333</f>
        <v>Organizaciones Comunitarias</v>
      </c>
      <c r="D503" s="230">
        <f>(Egresos!C333)/1000</f>
        <v>0</v>
      </c>
      <c r="E503" s="231">
        <f>(Egresos!D333)/1000</f>
        <v>0</v>
      </c>
      <c r="F503" s="230"/>
      <c r="G503" s="230">
        <f>(Egresos!E333)/1000</f>
        <v>0</v>
      </c>
      <c r="H503" s="230"/>
      <c r="I503" s="236">
        <f>(Egresos!F333)/1000</f>
        <v>0</v>
      </c>
      <c r="J503" s="237"/>
      <c r="M503" s="146"/>
    </row>
    <row r="504" spans="1:13" s="195" customFormat="1" ht="15" x14ac:dyDescent="0.2">
      <c r="A504" s="174" t="str">
        <f>Egresos!A334</f>
        <v>SSS.24.01.005.000.000</v>
      </c>
      <c r="B504" s="175"/>
      <c r="C504" s="229" t="str">
        <f>Egresos!B334</f>
        <v xml:space="preserve">Otras Personas Jurídicas Privadas </v>
      </c>
      <c r="D504" s="230">
        <f>(Egresos!C334)/1000</f>
        <v>0</v>
      </c>
      <c r="E504" s="231">
        <f>(Egresos!D334)/1000</f>
        <v>0</v>
      </c>
      <c r="F504" s="230"/>
      <c r="G504" s="230">
        <f>(Egresos!E334)/1000</f>
        <v>0</v>
      </c>
      <c r="H504" s="230"/>
      <c r="I504" s="236">
        <f>(Egresos!F334)/1000</f>
        <v>0</v>
      </c>
      <c r="J504" s="237"/>
      <c r="M504" s="146"/>
    </row>
    <row r="505" spans="1:13" s="195" customFormat="1" ht="15" x14ac:dyDescent="0.2">
      <c r="A505" s="174" t="str">
        <f>Egresos!A335</f>
        <v>SSS.24.01.006.000.000</v>
      </c>
      <c r="B505" s="175"/>
      <c r="C505" s="229" t="str">
        <f>Egresos!B335</f>
        <v>Voluntariado</v>
      </c>
      <c r="D505" s="230">
        <f>(Egresos!C335)/1000</f>
        <v>0</v>
      </c>
      <c r="E505" s="231">
        <f>(Egresos!D335)/1000</f>
        <v>0</v>
      </c>
      <c r="F505" s="230"/>
      <c r="G505" s="230">
        <f>(Egresos!E335)/1000</f>
        <v>0</v>
      </c>
      <c r="H505" s="230"/>
      <c r="I505" s="236">
        <f>(Egresos!F335)/1000</f>
        <v>0</v>
      </c>
      <c r="J505" s="237"/>
      <c r="M505" s="146"/>
    </row>
    <row r="506" spans="1:13" s="195" customFormat="1" ht="15" x14ac:dyDescent="0.2">
      <c r="A506" s="174" t="str">
        <f>Egresos!A336</f>
        <v>SSS.24.01.007.000.000</v>
      </c>
      <c r="B506" s="175"/>
      <c r="C506" s="229" t="str">
        <f>Egresos!B336</f>
        <v>Asistencia Social a Personas Naturales</v>
      </c>
      <c r="D506" s="230">
        <f>(Egresos!C336)/1000</f>
        <v>0</v>
      </c>
      <c r="E506" s="231">
        <f>(Egresos!D336)/1000</f>
        <v>0</v>
      </c>
      <c r="F506" s="230"/>
      <c r="G506" s="230">
        <f>(Egresos!E336)/1000</f>
        <v>0</v>
      </c>
      <c r="H506" s="230"/>
      <c r="I506" s="236">
        <f>(Egresos!F336)/1000</f>
        <v>0</v>
      </c>
      <c r="J506" s="237"/>
      <c r="M506" s="146"/>
    </row>
    <row r="507" spans="1:13" s="195" customFormat="1" ht="15" x14ac:dyDescent="0.2">
      <c r="A507" s="174" t="str">
        <f>Egresos!A337</f>
        <v>SSS.24.01.008.000.000</v>
      </c>
      <c r="B507" s="175"/>
      <c r="C507" s="229" t="str">
        <f>Egresos!B337</f>
        <v>Premios y Otros</v>
      </c>
      <c r="D507" s="230">
        <f>(Egresos!C337)/1000</f>
        <v>0</v>
      </c>
      <c r="E507" s="231">
        <f>(Egresos!D337)/1000</f>
        <v>0</v>
      </c>
      <c r="F507" s="230"/>
      <c r="G507" s="230">
        <f>(Egresos!E337)/1000</f>
        <v>0</v>
      </c>
      <c r="H507" s="230"/>
      <c r="I507" s="236">
        <f>(Egresos!F337)/1000</f>
        <v>0</v>
      </c>
      <c r="J507" s="237"/>
      <c r="M507" s="146"/>
    </row>
    <row r="508" spans="1:13" s="195" customFormat="1" ht="15" x14ac:dyDescent="0.2">
      <c r="A508" s="174" t="str">
        <f>Egresos!A338</f>
        <v>SSS.24.01.009.000.000</v>
      </c>
      <c r="B508" s="175"/>
      <c r="C508" s="229" t="str">
        <f>Egresos!B338</f>
        <v>Educación Prebásica - Personas Juridicas Privadas art 13, DFL Nº1 3.063/80</v>
      </c>
      <c r="D508" s="230">
        <f>(Egresos!C338)/1000</f>
        <v>0</v>
      </c>
      <c r="E508" s="231">
        <f>(Egresos!D338)/1000</f>
        <v>0</v>
      </c>
      <c r="F508" s="230"/>
      <c r="G508" s="230">
        <f>(Egresos!E338)/1000</f>
        <v>0</v>
      </c>
      <c r="H508" s="230"/>
      <c r="I508" s="236">
        <f>(Egresos!F338)/1000</f>
        <v>0</v>
      </c>
      <c r="J508" s="237"/>
      <c r="M508" s="146"/>
    </row>
    <row r="509" spans="1:13" s="195" customFormat="1" ht="15" x14ac:dyDescent="0.2">
      <c r="A509" s="174" t="str">
        <f>Egresos!A339</f>
        <v>SSS.24.01.999.000.000</v>
      </c>
      <c r="B509" s="175"/>
      <c r="C509" s="229" t="str">
        <f>Egresos!B339</f>
        <v>Otras Transferencias al Sector Privado</v>
      </c>
      <c r="D509" s="230">
        <f>(Egresos!C339)/1000</f>
        <v>0</v>
      </c>
      <c r="E509" s="231">
        <f>(Egresos!D339)/1000</f>
        <v>0</v>
      </c>
      <c r="F509" s="230"/>
      <c r="G509" s="230">
        <f>(Egresos!E339)/1000</f>
        <v>0</v>
      </c>
      <c r="H509" s="230"/>
      <c r="I509" s="236">
        <f>(Egresos!F339)/1000</f>
        <v>0</v>
      </c>
      <c r="J509" s="237"/>
      <c r="M509" s="146"/>
    </row>
    <row r="510" spans="1:13" s="204" customFormat="1" ht="15" x14ac:dyDescent="0.2">
      <c r="A510" s="174" t="str">
        <f>Egresos!A340</f>
        <v>SSS.24.03.000.000.000</v>
      </c>
      <c r="B510" s="175"/>
      <c r="C510" s="229" t="str">
        <f>Egresos!B340</f>
        <v>A OTRAS ENTIDADES PUBLICAS</v>
      </c>
      <c r="D510" s="230">
        <f>(Egresos!C340)/1000</f>
        <v>0</v>
      </c>
      <c r="E510" s="231">
        <f>(Egresos!D340)/1000</f>
        <v>0</v>
      </c>
      <c r="F510" s="230"/>
      <c r="G510" s="230">
        <f>(Egresos!E340)/1000</f>
        <v>0</v>
      </c>
      <c r="H510" s="230"/>
      <c r="I510" s="234">
        <f>(Egresos!F340)/1000</f>
        <v>0</v>
      </c>
      <c r="J510" s="235"/>
      <c r="M510" s="146"/>
    </row>
    <row r="511" spans="1:13" s="195" customFormat="1" ht="15" x14ac:dyDescent="0.2">
      <c r="A511" s="174" t="str">
        <f>Egresos!A341</f>
        <v>SSS.24.03.001.000.000</v>
      </c>
      <c r="B511" s="175"/>
      <c r="C511" s="229" t="str">
        <f>Egresos!B341</f>
        <v>A la  Junta Nacional de Auxilio Escolar y B ecas</v>
      </c>
      <c r="D511" s="230">
        <f>(Egresos!C341)/1000</f>
        <v>0</v>
      </c>
      <c r="E511" s="231">
        <f>(Egresos!D341)/1000</f>
        <v>0</v>
      </c>
      <c r="F511" s="230"/>
      <c r="G511" s="230">
        <f>(Egresos!E341)/1000</f>
        <v>0</v>
      </c>
      <c r="H511" s="230"/>
      <c r="I511" s="236">
        <f>(Egresos!F341)/1000</f>
        <v>0</v>
      </c>
      <c r="J511" s="237"/>
      <c r="M511" s="146"/>
    </row>
    <row r="512" spans="1:13" s="195" customFormat="1" ht="15" x14ac:dyDescent="0.2">
      <c r="A512" s="174" t="str">
        <f>Egresos!A342</f>
        <v>SSS.24.03.002.000.000</v>
      </c>
      <c r="B512" s="175"/>
      <c r="C512" s="229" t="str">
        <f>Egresos!B342</f>
        <v>A los Servicios de Salud</v>
      </c>
      <c r="D512" s="230">
        <f>(Egresos!C342)/1000</f>
        <v>0</v>
      </c>
      <c r="E512" s="231">
        <f>(Egresos!D342)/1000</f>
        <v>0</v>
      </c>
      <c r="F512" s="230"/>
      <c r="G512" s="230">
        <f>(Egresos!E342)/1000</f>
        <v>0</v>
      </c>
      <c r="H512" s="230"/>
      <c r="I512" s="236">
        <f>(Egresos!F342)/1000</f>
        <v>0</v>
      </c>
      <c r="J512" s="237"/>
      <c r="M512" s="146"/>
    </row>
    <row r="513" spans="1:13" s="240" customFormat="1" ht="15" x14ac:dyDescent="0.2">
      <c r="A513" s="174" t="str">
        <f>Egresos!A343</f>
        <v>SSS.24.03.002.001.000</v>
      </c>
      <c r="B513" s="175"/>
      <c r="C513" s="229" t="str">
        <f>Egresos!B343</f>
        <v>Multa Ley de Alcoholes</v>
      </c>
      <c r="D513" s="230">
        <f>(Egresos!C343)/1000</f>
        <v>0</v>
      </c>
      <c r="E513" s="231">
        <f>(Egresos!D343)/1000</f>
        <v>0</v>
      </c>
      <c r="F513" s="230"/>
      <c r="G513" s="230">
        <f>(Egresos!E343)/1000</f>
        <v>0</v>
      </c>
      <c r="H513" s="230"/>
      <c r="I513" s="238">
        <f>(Egresos!F343)/1000</f>
        <v>0</v>
      </c>
      <c r="J513" s="239"/>
      <c r="M513" s="146"/>
    </row>
    <row r="514" spans="1:13" s="195" customFormat="1" ht="15" x14ac:dyDescent="0.2">
      <c r="A514" s="174" t="str">
        <f>Egresos!A344</f>
        <v>SSS.24.03.080.000.000</v>
      </c>
      <c r="B514" s="175"/>
      <c r="C514" s="229" t="str">
        <f>Egresos!B344</f>
        <v>A las Asociaciones</v>
      </c>
      <c r="D514" s="230">
        <f>(Egresos!C344)/1000</f>
        <v>0</v>
      </c>
      <c r="E514" s="231">
        <f>(Egresos!D344)/1000</f>
        <v>0</v>
      </c>
      <c r="F514" s="230"/>
      <c r="G514" s="230">
        <f>(Egresos!E344)/1000</f>
        <v>0</v>
      </c>
      <c r="H514" s="230"/>
      <c r="I514" s="236">
        <f>(Egresos!F344)/1000</f>
        <v>0</v>
      </c>
      <c r="J514" s="237"/>
      <c r="M514" s="146"/>
    </row>
    <row r="515" spans="1:13" s="240" customFormat="1" ht="15" x14ac:dyDescent="0.2">
      <c r="A515" s="174" t="str">
        <f>Egresos!A345</f>
        <v>SSS.24.03.080.001.000</v>
      </c>
      <c r="B515" s="175"/>
      <c r="C515" s="229" t="str">
        <f>Egresos!B345</f>
        <v>A la Asociación Chilena de Municipalidades</v>
      </c>
      <c r="D515" s="230">
        <f>(Egresos!C345)/1000</f>
        <v>0</v>
      </c>
      <c r="E515" s="231">
        <f>(Egresos!D345)/1000</f>
        <v>0</v>
      </c>
      <c r="F515" s="230"/>
      <c r="G515" s="230">
        <f>(Egresos!E345)/1000</f>
        <v>0</v>
      </c>
      <c r="H515" s="230"/>
      <c r="I515" s="238">
        <f>(Egresos!F345)/1000</f>
        <v>0</v>
      </c>
      <c r="J515" s="239"/>
      <c r="M515" s="146"/>
    </row>
    <row r="516" spans="1:13" s="240" customFormat="1" ht="15" x14ac:dyDescent="0.2">
      <c r="A516" s="174" t="str">
        <f>Egresos!A346</f>
        <v>SSS.24.03.080.002.000</v>
      </c>
      <c r="B516" s="175"/>
      <c r="C516" s="229" t="str">
        <f>Egresos!B346</f>
        <v>A Otras Asociaciones</v>
      </c>
      <c r="D516" s="230">
        <f>(Egresos!C346)/1000</f>
        <v>0</v>
      </c>
      <c r="E516" s="231">
        <f>(Egresos!D346)/1000</f>
        <v>0</v>
      </c>
      <c r="F516" s="230"/>
      <c r="G516" s="230">
        <f>(Egresos!E346)/1000</f>
        <v>0</v>
      </c>
      <c r="H516" s="230"/>
      <c r="I516" s="238">
        <f>(Egresos!F346)/1000</f>
        <v>0</v>
      </c>
      <c r="J516" s="239"/>
      <c r="M516" s="146"/>
    </row>
    <row r="517" spans="1:13" s="195" customFormat="1" ht="15" x14ac:dyDescent="0.2">
      <c r="A517" s="174" t="str">
        <f>Egresos!A347</f>
        <v>SSS.24.03.090.000.000</v>
      </c>
      <c r="B517" s="175"/>
      <c r="C517" s="229" t="str">
        <f>Egresos!B347</f>
        <v>Al Fondo Común Municipal - Permisos de Circulación</v>
      </c>
      <c r="D517" s="230">
        <f>(Egresos!C347)/1000</f>
        <v>0</v>
      </c>
      <c r="E517" s="231">
        <f>(Egresos!D347)/1000</f>
        <v>0</v>
      </c>
      <c r="F517" s="230"/>
      <c r="G517" s="230">
        <f>(Egresos!E347)/1000</f>
        <v>0</v>
      </c>
      <c r="H517" s="230"/>
      <c r="I517" s="236">
        <f>(Egresos!F347)/1000</f>
        <v>0</v>
      </c>
      <c r="J517" s="237"/>
      <c r="M517" s="146"/>
    </row>
    <row r="518" spans="1:13" s="240" customFormat="1" ht="15" x14ac:dyDescent="0.2">
      <c r="A518" s="174" t="str">
        <f>Egresos!A348</f>
        <v>SSS.24.03.090.001.000</v>
      </c>
      <c r="B518" s="175"/>
      <c r="C518" s="229" t="str">
        <f>Egresos!B348</f>
        <v>Aporte Año Vigente</v>
      </c>
      <c r="D518" s="230">
        <f>(Egresos!C348)/1000</f>
        <v>0</v>
      </c>
      <c r="E518" s="231">
        <f>(Egresos!D348)/1000</f>
        <v>0</v>
      </c>
      <c r="F518" s="230"/>
      <c r="G518" s="230">
        <f>(Egresos!E348)/1000</f>
        <v>0</v>
      </c>
      <c r="H518" s="230"/>
      <c r="I518" s="238">
        <f>(Egresos!F348)/1000</f>
        <v>0</v>
      </c>
      <c r="J518" s="239"/>
      <c r="M518" s="146"/>
    </row>
    <row r="519" spans="1:13" s="240" customFormat="1" ht="15" x14ac:dyDescent="0.2">
      <c r="A519" s="174" t="str">
        <f>Egresos!A349</f>
        <v>SSS.24.03.090.002.000</v>
      </c>
      <c r="B519" s="175"/>
      <c r="C519" s="229" t="str">
        <f>Egresos!B349</f>
        <v>Aporte Otros Años</v>
      </c>
      <c r="D519" s="230">
        <f>(Egresos!C349)/1000</f>
        <v>0</v>
      </c>
      <c r="E519" s="231">
        <f>(Egresos!D349)/1000</f>
        <v>0</v>
      </c>
      <c r="F519" s="230"/>
      <c r="G519" s="230">
        <f>(Egresos!E349)/1000</f>
        <v>0</v>
      </c>
      <c r="H519" s="230"/>
      <c r="I519" s="238">
        <f>(Egresos!F349)/1000</f>
        <v>0</v>
      </c>
      <c r="J519" s="239"/>
      <c r="M519" s="146"/>
    </row>
    <row r="520" spans="1:13" s="240" customFormat="1" ht="15" x14ac:dyDescent="0.2">
      <c r="A520" s="174" t="str">
        <f>Egresos!A350</f>
        <v>SSS.24.03.090.003.000</v>
      </c>
      <c r="B520" s="175"/>
      <c r="C520" s="229" t="str">
        <f>Egresos!B350</f>
        <v>Intereses y Reajustes Pagados</v>
      </c>
      <c r="D520" s="230">
        <f>(Egresos!C350)/1000</f>
        <v>0</v>
      </c>
      <c r="E520" s="231">
        <f>(Egresos!D350)/1000</f>
        <v>0</v>
      </c>
      <c r="F520" s="230"/>
      <c r="G520" s="230">
        <f>(Egresos!E350)/1000</f>
        <v>0</v>
      </c>
      <c r="H520" s="230"/>
      <c r="I520" s="238">
        <f>(Egresos!F350)/1000</f>
        <v>0</v>
      </c>
      <c r="J520" s="239"/>
      <c r="M520" s="146"/>
    </row>
    <row r="521" spans="1:13" s="195" customFormat="1" ht="15" x14ac:dyDescent="0.2">
      <c r="A521" s="174" t="str">
        <f>Egresos!A351</f>
        <v>SSS.24.03.091.000.000</v>
      </c>
      <c r="B521" s="175"/>
      <c r="C521" s="229" t="str">
        <f>Egresos!B351</f>
        <v>Al Fondo Común Municipal - Patentes Municipales</v>
      </c>
      <c r="D521" s="230">
        <f>(Egresos!C351)/1000</f>
        <v>0</v>
      </c>
      <c r="E521" s="231">
        <f>(Egresos!D351)/1000</f>
        <v>0</v>
      </c>
      <c r="F521" s="230"/>
      <c r="G521" s="230">
        <f>(Egresos!E351)/1000</f>
        <v>0</v>
      </c>
      <c r="H521" s="230"/>
      <c r="I521" s="236">
        <f>(Egresos!F351)/1000</f>
        <v>0</v>
      </c>
      <c r="J521" s="237"/>
      <c r="M521" s="146"/>
    </row>
    <row r="522" spans="1:13" s="240" customFormat="1" ht="15" x14ac:dyDescent="0.2">
      <c r="A522" s="174" t="str">
        <f>Egresos!A352</f>
        <v>SSS.24.03.091.001.000</v>
      </c>
      <c r="B522" s="175"/>
      <c r="C522" s="229" t="str">
        <f>Egresos!B352</f>
        <v>Aporte Año Vigente</v>
      </c>
      <c r="D522" s="230">
        <f>(Egresos!C352)/1000</f>
        <v>0</v>
      </c>
      <c r="E522" s="231">
        <f>(Egresos!D352)/1000</f>
        <v>0</v>
      </c>
      <c r="F522" s="230"/>
      <c r="G522" s="230">
        <f>(Egresos!E352)/1000</f>
        <v>0</v>
      </c>
      <c r="H522" s="230"/>
      <c r="I522" s="238">
        <f>(Egresos!F352)/1000</f>
        <v>0</v>
      </c>
      <c r="J522" s="239"/>
      <c r="M522" s="146"/>
    </row>
    <row r="523" spans="1:13" s="240" customFormat="1" ht="15" x14ac:dyDescent="0.2">
      <c r="A523" s="174" t="str">
        <f>Egresos!A353</f>
        <v>SSS.24.03.091.002.000</v>
      </c>
      <c r="B523" s="175"/>
      <c r="C523" s="229" t="str">
        <f>Egresos!B353</f>
        <v>Aporte Otros Años</v>
      </c>
      <c r="D523" s="230">
        <f>(Egresos!C353)/1000</f>
        <v>0</v>
      </c>
      <c r="E523" s="231">
        <f>(Egresos!D353)/1000</f>
        <v>0</v>
      </c>
      <c r="F523" s="230"/>
      <c r="G523" s="230">
        <f>(Egresos!E353)/1000</f>
        <v>0</v>
      </c>
      <c r="H523" s="230"/>
      <c r="I523" s="238">
        <f>(Egresos!F353)/1000</f>
        <v>0</v>
      </c>
      <c r="J523" s="239"/>
      <c r="M523" s="146"/>
    </row>
    <row r="524" spans="1:13" s="240" customFormat="1" ht="15" x14ac:dyDescent="0.2">
      <c r="A524" s="174" t="str">
        <f>Egresos!A354</f>
        <v>SSS.24.03.091.003.000</v>
      </c>
      <c r="B524" s="175"/>
      <c r="C524" s="229" t="str">
        <f>Egresos!B354</f>
        <v>Intereses y Reajustes Pagados</v>
      </c>
      <c r="D524" s="230">
        <f>(Egresos!C354)/1000</f>
        <v>0</v>
      </c>
      <c r="E524" s="231">
        <f>(Egresos!D354)/1000</f>
        <v>0</v>
      </c>
      <c r="F524" s="230"/>
      <c r="G524" s="230">
        <f>(Egresos!E354)/1000</f>
        <v>0</v>
      </c>
      <c r="H524" s="230"/>
      <c r="I524" s="238">
        <f>(Egresos!F354)/1000</f>
        <v>0</v>
      </c>
      <c r="J524" s="239"/>
      <c r="M524" s="146"/>
    </row>
    <row r="525" spans="1:13" s="195" customFormat="1" ht="15" x14ac:dyDescent="0.2">
      <c r="A525" s="174" t="str">
        <f>Egresos!A355</f>
        <v>SSS.24.03.092.000.000</v>
      </c>
      <c r="B525" s="175"/>
      <c r="C525" s="229" t="str">
        <f>Egresos!B355</f>
        <v>Al Fondo Común Municipal - Multas</v>
      </c>
      <c r="D525" s="230">
        <f>(Egresos!C355)/1000</f>
        <v>0</v>
      </c>
      <c r="E525" s="231">
        <f>(Egresos!D355)/1000</f>
        <v>0</v>
      </c>
      <c r="F525" s="230"/>
      <c r="G525" s="230">
        <f>(Egresos!E355)/1000</f>
        <v>0</v>
      </c>
      <c r="H525" s="230"/>
      <c r="I525" s="236">
        <f>(Egresos!F355)/1000</f>
        <v>0</v>
      </c>
      <c r="J525" s="237"/>
      <c r="M525" s="146"/>
    </row>
    <row r="526" spans="1:13" s="240" customFormat="1" ht="15" x14ac:dyDescent="0.2">
      <c r="A526" s="174" t="str">
        <f>Egresos!A356</f>
        <v>SSS.24.03.092.001.000</v>
      </c>
      <c r="B526" s="175"/>
      <c r="C526" s="229" t="str">
        <f>Egresos!B356</f>
        <v>Multas Art. 14, N°6,  Inc. 1°, ley N° 18.695 - Equipos de Registros</v>
      </c>
      <c r="D526" s="230">
        <f>(Egresos!C356)/1000</f>
        <v>0</v>
      </c>
      <c r="E526" s="231">
        <f>(Egresos!D356)/1000</f>
        <v>0</v>
      </c>
      <c r="F526" s="230"/>
      <c r="G526" s="230">
        <f>(Egresos!E356)/1000</f>
        <v>0</v>
      </c>
      <c r="H526" s="230"/>
      <c r="I526" s="238">
        <f>(Egresos!F356)/1000</f>
        <v>0</v>
      </c>
      <c r="J526" s="239"/>
      <c r="M526" s="146"/>
    </row>
    <row r="527" spans="1:13" s="240" customFormat="1" ht="15" x14ac:dyDescent="0.2">
      <c r="A527" s="174" t="str">
        <f>Egresos!A357</f>
        <v>SSS.24.03.092.002.000</v>
      </c>
      <c r="B527" s="175"/>
      <c r="C527" s="229" t="str">
        <f>Egresos!B357</f>
        <v>Multas Art. 14, N°6,  Inc. 2°, ley N° 18.695 – Multas TAG</v>
      </c>
      <c r="D527" s="230">
        <f>(Egresos!C357)/1000</f>
        <v>0</v>
      </c>
      <c r="E527" s="231">
        <f>(Egresos!D357)/1000</f>
        <v>0</v>
      </c>
      <c r="F527" s="230"/>
      <c r="G527" s="230">
        <f>(Egresos!E357)/1000</f>
        <v>0</v>
      </c>
      <c r="H527" s="230"/>
      <c r="I527" s="238">
        <f>(Egresos!F357)/1000</f>
        <v>0</v>
      </c>
      <c r="J527" s="239"/>
      <c r="M527" s="146"/>
    </row>
    <row r="528" spans="1:13" s="240" customFormat="1" ht="15" x14ac:dyDescent="0.2">
      <c r="A528" s="174" t="str">
        <f>Egresos!A358</f>
        <v>SSS.24.03.092.003.000</v>
      </c>
      <c r="B528" s="175"/>
      <c r="C528" s="229" t="str">
        <f>Egresos!B358</f>
        <v>Multas Art. 42, Decreto N° 900 de 1996 Ministerio de Obras Públicas</v>
      </c>
      <c r="D528" s="230">
        <f>(Egresos!C358)/1000</f>
        <v>0</v>
      </c>
      <c r="E528" s="231">
        <f>(Egresos!D358)/1000</f>
        <v>0</v>
      </c>
      <c r="F528" s="230"/>
      <c r="G528" s="230">
        <f>(Egresos!E358)/1000</f>
        <v>0</v>
      </c>
      <c r="H528" s="230"/>
      <c r="I528" s="238">
        <f>(Egresos!F358)/1000</f>
        <v>0</v>
      </c>
      <c r="J528" s="239"/>
      <c r="M528" s="146"/>
    </row>
    <row r="529" spans="1:13" s="195" customFormat="1" ht="15" x14ac:dyDescent="0.2">
      <c r="A529" s="174" t="str">
        <f>Egresos!A359</f>
        <v>SSS.24.03.099.000.000</v>
      </c>
      <c r="B529" s="175"/>
      <c r="C529" s="229" t="str">
        <f>Egresos!B359</f>
        <v>A Otras Entidades Públicas</v>
      </c>
      <c r="D529" s="230">
        <f>(Egresos!C359)/1000</f>
        <v>0</v>
      </c>
      <c r="E529" s="231">
        <f>(Egresos!D359)/1000</f>
        <v>0</v>
      </c>
      <c r="F529" s="230"/>
      <c r="G529" s="230">
        <f>(Egresos!E359)/1000</f>
        <v>0</v>
      </c>
      <c r="H529" s="230"/>
      <c r="I529" s="236">
        <f>(Egresos!F359)/1000</f>
        <v>0</v>
      </c>
      <c r="J529" s="237"/>
      <c r="M529" s="146"/>
    </row>
    <row r="530" spans="1:13" s="195" customFormat="1" ht="15" x14ac:dyDescent="0.2">
      <c r="A530" s="174" t="str">
        <f>Egresos!A360</f>
        <v>SSS.24.03.100.000.000</v>
      </c>
      <c r="B530" s="175"/>
      <c r="C530" s="229" t="str">
        <f>Egresos!B360</f>
        <v>A Otras Municipalidades</v>
      </c>
      <c r="D530" s="230">
        <f>(Egresos!C360)/1000</f>
        <v>0</v>
      </c>
      <c r="E530" s="231">
        <f>(Egresos!D360)/1000</f>
        <v>0</v>
      </c>
      <c r="F530" s="230"/>
      <c r="G530" s="230">
        <f>(Egresos!E360)/1000</f>
        <v>0</v>
      </c>
      <c r="H530" s="230"/>
      <c r="I530" s="236">
        <f>(Egresos!F360)/1000</f>
        <v>0</v>
      </c>
      <c r="J530" s="237"/>
      <c r="M530" s="146"/>
    </row>
    <row r="531" spans="1:13" s="195" customFormat="1" ht="15" x14ac:dyDescent="0.2">
      <c r="A531" s="174" t="str">
        <f>Egresos!A361</f>
        <v>SSS.24.03.101.000.000</v>
      </c>
      <c r="B531" s="175"/>
      <c r="C531" s="229" t="str">
        <f>Egresos!B361</f>
        <v>A Servicios Incorporados a su Gestión</v>
      </c>
      <c r="D531" s="230">
        <f>(Egresos!C361)/1000</f>
        <v>0</v>
      </c>
      <c r="E531" s="231">
        <f>(Egresos!D361)/1000</f>
        <v>0</v>
      </c>
      <c r="F531" s="230"/>
      <c r="G531" s="230">
        <f>(Egresos!E361)/1000</f>
        <v>0</v>
      </c>
      <c r="H531" s="230"/>
      <c r="I531" s="236">
        <f>(Egresos!F361)/1000</f>
        <v>0</v>
      </c>
      <c r="J531" s="237"/>
      <c r="M531" s="146"/>
    </row>
    <row r="532" spans="1:13" s="240" customFormat="1" ht="15" x14ac:dyDescent="0.2">
      <c r="A532" s="174" t="str">
        <f>Egresos!A362</f>
        <v>SSS.24.03.101.001.000</v>
      </c>
      <c r="B532" s="175"/>
      <c r="C532" s="229" t="str">
        <f>Egresos!B362</f>
        <v>A Educación</v>
      </c>
      <c r="D532" s="230">
        <f>(Egresos!C362)/1000</f>
        <v>0</v>
      </c>
      <c r="E532" s="231">
        <f>(Egresos!D362)/1000</f>
        <v>0</v>
      </c>
      <c r="F532" s="230"/>
      <c r="G532" s="230">
        <f>(Egresos!E362)/1000</f>
        <v>0</v>
      </c>
      <c r="H532" s="230"/>
      <c r="I532" s="238">
        <f>(Egresos!F362)/1000</f>
        <v>0</v>
      </c>
      <c r="J532" s="239"/>
      <c r="M532" s="146"/>
    </row>
    <row r="533" spans="1:13" s="240" customFormat="1" ht="15" x14ac:dyDescent="0.2">
      <c r="A533" s="174" t="str">
        <f>Egresos!A363</f>
        <v>SSS.24.03.101.002.000</v>
      </c>
      <c r="B533" s="175"/>
      <c r="C533" s="229" t="str">
        <f>Egresos!B363</f>
        <v>A Salud</v>
      </c>
      <c r="D533" s="230">
        <f>(Egresos!C363)/1000</f>
        <v>0</v>
      </c>
      <c r="E533" s="231">
        <f>(Egresos!D363)/1000</f>
        <v>0</v>
      </c>
      <c r="F533" s="230"/>
      <c r="G533" s="230">
        <f>(Egresos!E363)/1000</f>
        <v>0</v>
      </c>
      <c r="H533" s="230"/>
      <c r="I533" s="238">
        <f>(Egresos!F363)/1000</f>
        <v>0</v>
      </c>
      <c r="J533" s="239"/>
      <c r="M533" s="146"/>
    </row>
    <row r="534" spans="1:13" s="240" customFormat="1" ht="15" x14ac:dyDescent="0.2">
      <c r="A534" s="174" t="str">
        <f>Egresos!A364</f>
        <v>SSS.24.03.101.003.000</v>
      </c>
      <c r="B534" s="175"/>
      <c r="C534" s="229" t="str">
        <f>Egresos!B364</f>
        <v>A Cementerios</v>
      </c>
      <c r="D534" s="230">
        <f>(Egresos!C364)/1000</f>
        <v>0</v>
      </c>
      <c r="E534" s="231">
        <f>(Egresos!D364)/1000</f>
        <v>0</v>
      </c>
      <c r="F534" s="230"/>
      <c r="G534" s="230">
        <f>(Egresos!E364)/1000</f>
        <v>0</v>
      </c>
      <c r="H534" s="230"/>
      <c r="I534" s="238">
        <f>(Egresos!F364)/1000</f>
        <v>0</v>
      </c>
      <c r="J534" s="239"/>
      <c r="M534" s="146"/>
    </row>
    <row r="535" spans="1:13" s="204" customFormat="1" ht="15" x14ac:dyDescent="0.2">
      <c r="A535" s="174" t="str">
        <f>Egresos!A365</f>
        <v>SSS.24.07.000.000.000</v>
      </c>
      <c r="B535" s="175"/>
      <c r="C535" s="229" t="str">
        <f>Egresos!B365</f>
        <v>A ORGANISMOS INTERNACIONALES</v>
      </c>
      <c r="D535" s="230">
        <f>(Egresos!C365)/1000</f>
        <v>0</v>
      </c>
      <c r="E535" s="231">
        <f>(Egresos!D365)/1000</f>
        <v>0</v>
      </c>
      <c r="F535" s="230"/>
      <c r="G535" s="230">
        <f>(Egresos!E365)/1000</f>
        <v>0</v>
      </c>
      <c r="H535" s="230"/>
      <c r="I535" s="234">
        <f>(Egresos!F365)/1000</f>
        <v>0</v>
      </c>
      <c r="J535" s="235"/>
      <c r="M535" s="146"/>
    </row>
    <row r="536" spans="1:13" s="195" customFormat="1" ht="15" x14ac:dyDescent="0.2">
      <c r="A536" s="174" t="str">
        <f>Egresos!A366</f>
        <v>SSS.24.07.001.000.000</v>
      </c>
      <c r="B536" s="175"/>
      <c r="C536" s="229" t="str">
        <f>Egresos!B366</f>
        <v>A Mercociudades</v>
      </c>
      <c r="D536" s="230">
        <f>(Egresos!C366)/1000</f>
        <v>0</v>
      </c>
      <c r="E536" s="231">
        <f>(Egresos!D366)/1000</f>
        <v>0</v>
      </c>
      <c r="F536" s="230"/>
      <c r="G536" s="230">
        <f>(Egresos!E366)/1000</f>
        <v>0</v>
      </c>
      <c r="H536" s="230"/>
      <c r="I536" s="236">
        <f>(Egresos!F366)/1000</f>
        <v>0</v>
      </c>
      <c r="J536" s="237"/>
      <c r="M536" s="146"/>
    </row>
    <row r="537" spans="1:13" s="195" customFormat="1" ht="15" x14ac:dyDescent="0.2">
      <c r="A537" s="174" t="str">
        <f>Egresos!A367</f>
        <v>SSS.24.07.099.000.000</v>
      </c>
      <c r="B537" s="175"/>
      <c r="C537" s="229" t="str">
        <f>Egresos!B367</f>
        <v xml:space="preserve">A Otros Organismos Internacionales </v>
      </c>
      <c r="D537" s="230">
        <f>(Egresos!C367)/1000</f>
        <v>0</v>
      </c>
      <c r="E537" s="231">
        <f>(Egresos!D367)/1000</f>
        <v>0</v>
      </c>
      <c r="F537" s="230"/>
      <c r="G537" s="230">
        <f>(Egresos!E367)/1000</f>
        <v>0</v>
      </c>
      <c r="H537" s="230"/>
      <c r="I537" s="236">
        <f>(Egresos!F367)/1000</f>
        <v>0</v>
      </c>
      <c r="J537" s="237"/>
      <c r="M537" s="146"/>
    </row>
    <row r="538" spans="1:13" s="181" customFormat="1" ht="15" x14ac:dyDescent="0.2">
      <c r="A538" s="174" t="str">
        <f>Egresos!A368</f>
        <v>SSS.25.00.000.000.000</v>
      </c>
      <c r="B538" s="175"/>
      <c r="C538" s="229" t="str">
        <f>Egresos!B368</f>
        <v>C X P INTEGROS AL FISCO</v>
      </c>
      <c r="D538" s="230">
        <f>(Egresos!C368)/1000</f>
        <v>0</v>
      </c>
      <c r="E538" s="231">
        <f>(Egresos!D368)/1000</f>
        <v>0</v>
      </c>
      <c r="F538" s="230"/>
      <c r="G538" s="230">
        <f>(Egresos!E368)/1000</f>
        <v>0</v>
      </c>
      <c r="H538" s="230"/>
      <c r="I538" s="232">
        <f>(Egresos!F368)/1000</f>
        <v>0</v>
      </c>
      <c r="J538" s="233"/>
      <c r="M538" s="146"/>
    </row>
    <row r="539" spans="1:13" s="204" customFormat="1" ht="15" x14ac:dyDescent="0.2">
      <c r="A539" s="174" t="str">
        <f>Egresos!A369</f>
        <v>SSS.25.01.000.000.000</v>
      </c>
      <c r="B539" s="175"/>
      <c r="C539" s="229" t="str">
        <f>Egresos!B369</f>
        <v>IMPUESTOS</v>
      </c>
      <c r="D539" s="230">
        <f>(Egresos!C369)/1000</f>
        <v>0</v>
      </c>
      <c r="E539" s="231">
        <f>(Egresos!D369)/1000</f>
        <v>0</v>
      </c>
      <c r="F539" s="230"/>
      <c r="G539" s="230">
        <f>(Egresos!E369)/1000</f>
        <v>0</v>
      </c>
      <c r="H539" s="230"/>
      <c r="I539" s="234">
        <f>(Egresos!F369)/1000</f>
        <v>0</v>
      </c>
      <c r="J539" s="235"/>
      <c r="M539" s="146"/>
    </row>
    <row r="540" spans="1:13" s="204" customFormat="1" ht="15" x14ac:dyDescent="0.2">
      <c r="A540" s="174" t="str">
        <f>Egresos!A370</f>
        <v>SSS.25.99.000.000.000</v>
      </c>
      <c r="B540" s="175"/>
      <c r="C540" s="229" t="str">
        <f>Egresos!B370</f>
        <v>Otros Integros al Fisco</v>
      </c>
      <c r="D540" s="230">
        <f>(Egresos!C370)/1000</f>
        <v>0</v>
      </c>
      <c r="E540" s="231">
        <f>(Egresos!D370)/1000</f>
        <v>0</v>
      </c>
      <c r="F540" s="230"/>
      <c r="G540" s="230">
        <f>(Egresos!E370)/1000</f>
        <v>0</v>
      </c>
      <c r="H540" s="230"/>
      <c r="I540" s="234">
        <f>(Egresos!F370)/1000</f>
        <v>0</v>
      </c>
      <c r="J540" s="235"/>
      <c r="M540" s="146"/>
    </row>
    <row r="541" spans="1:13" s="181" customFormat="1" ht="15" x14ac:dyDescent="0.2">
      <c r="A541" s="174" t="str">
        <f>Egresos!A371</f>
        <v>SSS.26.00.000.000.000</v>
      </c>
      <c r="B541" s="175"/>
      <c r="C541" s="229" t="str">
        <f>Egresos!B371</f>
        <v>CxP OTROS GASTOS CORRIENTES</v>
      </c>
      <c r="D541" s="230">
        <f>(Egresos!C371)/1000</f>
        <v>0</v>
      </c>
      <c r="E541" s="231">
        <f>(Egresos!D371)/1000</f>
        <v>0</v>
      </c>
      <c r="F541" s="230">
        <f>F542+F543+F544</f>
        <v>2500</v>
      </c>
      <c r="G541" s="230">
        <f>(Egresos!E371)/1000</f>
        <v>0</v>
      </c>
      <c r="H541" s="230">
        <f>F541-G541</f>
        <v>2500</v>
      </c>
      <c r="I541" s="232">
        <f>(Egresos!F371)/1000</f>
        <v>0</v>
      </c>
      <c r="J541" s="233"/>
      <c r="M541" s="146"/>
    </row>
    <row r="542" spans="1:13" s="204" customFormat="1" ht="15" x14ac:dyDescent="0.2">
      <c r="A542" s="174" t="str">
        <f>Egresos!A372</f>
        <v>SSS.26.01.000.000.000</v>
      </c>
      <c r="B542" s="175"/>
      <c r="C542" s="229" t="str">
        <f>Egresos!B372</f>
        <v>DEVOLUCIONES</v>
      </c>
      <c r="D542" s="230">
        <f>(Egresos!C372)/1000</f>
        <v>0</v>
      </c>
      <c r="E542" s="231">
        <f>(Egresos!D372)/1000</f>
        <v>0</v>
      </c>
      <c r="F542" s="230"/>
      <c r="G542" s="230">
        <f>(Egresos!E372)/1000</f>
        <v>0</v>
      </c>
      <c r="H542" s="230"/>
      <c r="I542" s="234">
        <f>(Egresos!F372)/1000</f>
        <v>0</v>
      </c>
      <c r="J542" s="235"/>
      <c r="M542" s="146"/>
    </row>
    <row r="543" spans="1:13" s="204" customFormat="1" ht="15" x14ac:dyDescent="0.2">
      <c r="A543" s="174" t="str">
        <f>Egresos!A373</f>
        <v>SSS.26.02.000.000.000</v>
      </c>
      <c r="B543" s="175"/>
      <c r="C543" s="229" t="str">
        <f>Egresos!B373</f>
        <v>COMPENSACIÓN POR DAÑOS A TERCERO Y/O A LA PROPIEDAD</v>
      </c>
      <c r="D543" s="230">
        <f>(Egresos!C373)/1000</f>
        <v>0</v>
      </c>
      <c r="E543" s="231">
        <f>(Egresos!D373)/1000</f>
        <v>0</v>
      </c>
      <c r="F543" s="230">
        <v>2500</v>
      </c>
      <c r="G543" s="230">
        <f>(Egresos!E373)/1000</f>
        <v>0</v>
      </c>
      <c r="H543" s="230">
        <f>F543-G543</f>
        <v>2500</v>
      </c>
      <c r="I543" s="234">
        <f>(Egresos!F373)/1000</f>
        <v>0</v>
      </c>
      <c r="J543" s="235"/>
      <c r="M543" s="146"/>
    </row>
    <row r="544" spans="1:13" s="204" customFormat="1" ht="15" x14ac:dyDescent="0.2">
      <c r="A544" s="174" t="str">
        <f>Egresos!A374</f>
        <v>SSS.26.04.000.000.000</v>
      </c>
      <c r="B544" s="175"/>
      <c r="C544" s="229" t="str">
        <f>Egresos!B374</f>
        <v>APLICACIÓN FONDOS DE TERCEROS</v>
      </c>
      <c r="D544" s="230">
        <f>(Egresos!C374)/1000</f>
        <v>0</v>
      </c>
      <c r="E544" s="231">
        <f>(Egresos!D374)/1000</f>
        <v>0</v>
      </c>
      <c r="F544" s="230"/>
      <c r="G544" s="230">
        <f>(Egresos!E374)/1000</f>
        <v>0</v>
      </c>
      <c r="H544" s="230"/>
      <c r="I544" s="234">
        <f>(Egresos!F374)/1000</f>
        <v>0</v>
      </c>
      <c r="J544" s="235"/>
      <c r="M544" s="146"/>
    </row>
    <row r="545" spans="1:13" s="195" customFormat="1" ht="15" x14ac:dyDescent="0.2">
      <c r="A545" s="174" t="str">
        <f>Egresos!A375</f>
        <v>SSS.26.04.001.000.000</v>
      </c>
      <c r="B545" s="175"/>
      <c r="C545" s="229" t="str">
        <f>Egresos!B375</f>
        <v>Arancel al Registro de Multas de Tránsito No Pagadas</v>
      </c>
      <c r="D545" s="230">
        <f>(Egresos!C375)/1000</f>
        <v>0</v>
      </c>
      <c r="E545" s="231">
        <f>(Egresos!D375)/1000</f>
        <v>0</v>
      </c>
      <c r="F545" s="230"/>
      <c r="G545" s="230">
        <f>(Egresos!E375)/1000</f>
        <v>0</v>
      </c>
      <c r="H545" s="230"/>
      <c r="I545" s="236">
        <f>(Egresos!F375)/1000</f>
        <v>0</v>
      </c>
      <c r="J545" s="237"/>
      <c r="M545" s="146"/>
    </row>
    <row r="546" spans="1:13" s="195" customFormat="1" ht="15" x14ac:dyDescent="0.2">
      <c r="A546" s="174" t="str">
        <f>Egresos!A376</f>
        <v>SSS.26.04.003.000.000</v>
      </c>
      <c r="B546" s="175"/>
      <c r="C546" s="229" t="str">
        <f>Egresos!B376</f>
        <v>Aplicación Cobros Judiciales a favor de Empresas Concesionarias</v>
      </c>
      <c r="D546" s="230">
        <f>(Egresos!C376)/1000</f>
        <v>0</v>
      </c>
      <c r="E546" s="231">
        <f>(Egresos!D376)/1000</f>
        <v>0</v>
      </c>
      <c r="F546" s="230"/>
      <c r="G546" s="230">
        <f>(Egresos!E376)/1000</f>
        <v>0</v>
      </c>
      <c r="H546" s="230"/>
      <c r="I546" s="236">
        <f>(Egresos!F376)/1000</f>
        <v>0</v>
      </c>
      <c r="J546" s="237"/>
      <c r="M546" s="146"/>
    </row>
    <row r="547" spans="1:13" s="195" customFormat="1" ht="15" x14ac:dyDescent="0.2">
      <c r="A547" s="174" t="str">
        <f>Egresos!A377</f>
        <v>SSS.26.04.999.000.000</v>
      </c>
      <c r="B547" s="175"/>
      <c r="C547" s="229" t="str">
        <f>Egresos!B377</f>
        <v>Aplicación Otros Fondos de Terceros</v>
      </c>
      <c r="D547" s="230">
        <f>(Egresos!C377)/1000</f>
        <v>0</v>
      </c>
      <c r="E547" s="231">
        <f>(Egresos!D377)/1000</f>
        <v>0</v>
      </c>
      <c r="F547" s="230"/>
      <c r="G547" s="230">
        <f>(Egresos!E377)/1000</f>
        <v>0</v>
      </c>
      <c r="H547" s="230"/>
      <c r="I547" s="236">
        <f>(Egresos!F377)/1000</f>
        <v>0</v>
      </c>
      <c r="J547" s="237"/>
      <c r="M547" s="146"/>
    </row>
    <row r="548" spans="1:13" s="181" customFormat="1" ht="15" x14ac:dyDescent="0.2">
      <c r="A548" s="174" t="str">
        <f>Egresos!A378</f>
        <v>SSS.29.00.000.000.000</v>
      </c>
      <c r="B548" s="175"/>
      <c r="C548" s="229" t="str">
        <f>Egresos!B378</f>
        <v>CxP ADQUISIC. DE ACTIVOS NO FINANCIEROS</v>
      </c>
      <c r="D548" s="230">
        <f>(Egresos!C378)/1000</f>
        <v>10000</v>
      </c>
      <c r="E548" s="248">
        <f>(Egresos!D378)/1000</f>
        <v>10000</v>
      </c>
      <c r="F548" s="230">
        <f>F549+F550+F551+F552+F553+F557+F560+F563</f>
        <v>236560</v>
      </c>
      <c r="G548" s="230">
        <f>(Egresos!E378)/1000</f>
        <v>2551.902</v>
      </c>
      <c r="H548" s="230">
        <f>F548-G548</f>
        <v>234008.098</v>
      </c>
      <c r="I548" s="232">
        <f>(Egresos!F378)/1000</f>
        <v>7448.098</v>
      </c>
      <c r="J548" s="233"/>
      <c r="M548" s="146"/>
    </row>
    <row r="549" spans="1:13" s="204" customFormat="1" ht="15" x14ac:dyDescent="0.2">
      <c r="A549" s="174" t="str">
        <f>Egresos!A379</f>
        <v>SSS.29.01.000.000.000</v>
      </c>
      <c r="B549" s="175"/>
      <c r="C549" s="229" t="str">
        <f>Egresos!B379</f>
        <v>TERRENOS</v>
      </c>
      <c r="D549" s="230">
        <f>(Egresos!C379)/1000</f>
        <v>0</v>
      </c>
      <c r="E549" s="231">
        <f>(Egresos!D379)/1000</f>
        <v>0</v>
      </c>
      <c r="F549" s="230"/>
      <c r="G549" s="230">
        <f>(Egresos!E379)/1000</f>
        <v>0</v>
      </c>
      <c r="H549" s="230"/>
      <c r="I549" s="234">
        <f>(Egresos!F379)/1000</f>
        <v>0</v>
      </c>
      <c r="J549" s="235"/>
      <c r="M549" s="146"/>
    </row>
    <row r="550" spans="1:13" s="204" customFormat="1" ht="15" x14ac:dyDescent="0.2">
      <c r="A550" s="174" t="str">
        <f>Egresos!A380</f>
        <v>SSS.29.02.000.000.000</v>
      </c>
      <c r="B550" s="175"/>
      <c r="C550" s="229" t="str">
        <f>Egresos!B380</f>
        <v>EDIFICIOS</v>
      </c>
      <c r="D550" s="230">
        <f>(Egresos!C380)/1000</f>
        <v>0</v>
      </c>
      <c r="E550" s="231">
        <f>(Egresos!D380)/1000</f>
        <v>0</v>
      </c>
      <c r="F550" s="230"/>
      <c r="G550" s="230">
        <f>(Egresos!E380)/1000</f>
        <v>0</v>
      </c>
      <c r="H550" s="230"/>
      <c r="I550" s="234">
        <f>(Egresos!F380)/1000</f>
        <v>0</v>
      </c>
      <c r="J550" s="235"/>
      <c r="M550" s="146"/>
    </row>
    <row r="551" spans="1:13" s="204" customFormat="1" ht="15" x14ac:dyDescent="0.2">
      <c r="A551" s="174" t="str">
        <f>Egresos!A381</f>
        <v>SSS.29.03.000.000.000</v>
      </c>
      <c r="B551" s="175"/>
      <c r="C551" s="229" t="str">
        <f>Egresos!B381</f>
        <v>VEHICULOS</v>
      </c>
      <c r="D551" s="230">
        <f>(Egresos!C381)/1000</f>
        <v>0</v>
      </c>
      <c r="E551" s="231">
        <f>(Egresos!D381)/1000</f>
        <v>0</v>
      </c>
      <c r="F551" s="230"/>
      <c r="G551" s="230">
        <f>(Egresos!E381)/1000</f>
        <v>0</v>
      </c>
      <c r="H551" s="230"/>
      <c r="I551" s="234">
        <f>(Egresos!F381)/1000</f>
        <v>0</v>
      </c>
      <c r="J551" s="235"/>
      <c r="M551" s="146"/>
    </row>
    <row r="552" spans="1:13" s="204" customFormat="1" ht="15" x14ac:dyDescent="0.2">
      <c r="A552" s="174" t="str">
        <f>Egresos!A382</f>
        <v>SSS.29.04.000.000.000</v>
      </c>
      <c r="B552" s="175"/>
      <c r="C552" s="229" t="str">
        <f>Egresos!B382</f>
        <v>MOBILIARIO Y OTROS</v>
      </c>
      <c r="D552" s="230">
        <f>(Egresos!C382)/1000</f>
        <v>10000</v>
      </c>
      <c r="E552" s="248">
        <f>(Egresos!D382)/1000</f>
        <v>10000</v>
      </c>
      <c r="F552" s="230">
        <v>18000</v>
      </c>
      <c r="G552" s="230">
        <f>(Egresos!E382)/1000</f>
        <v>1991.46</v>
      </c>
      <c r="H552" s="230">
        <f t="shared" ref="H552:H558" si="5">F552-G552</f>
        <v>16008.54</v>
      </c>
      <c r="I552" s="234">
        <f>(Egresos!F382)/1000</f>
        <v>8008.54</v>
      </c>
      <c r="J552" s="235"/>
      <c r="M552" s="146"/>
    </row>
    <row r="553" spans="1:13" s="204" customFormat="1" ht="15" x14ac:dyDescent="0.2">
      <c r="A553" s="174" t="str">
        <f>Egresos!A383</f>
        <v>SSS.29.05.000.000.000</v>
      </c>
      <c r="B553" s="175"/>
      <c r="C553" s="229" t="str">
        <f>Egresos!B383</f>
        <v>MAQUINAS Y EQUIPOS</v>
      </c>
      <c r="D553" s="230">
        <f>(Egresos!C383)/1000</f>
        <v>0</v>
      </c>
      <c r="E553" s="248">
        <f>(Egresos!D383)/1000</f>
        <v>0</v>
      </c>
      <c r="F553" s="230">
        <v>181000</v>
      </c>
      <c r="G553" s="230">
        <f>(Egresos!E383)/1000</f>
        <v>0</v>
      </c>
      <c r="H553" s="230">
        <f t="shared" si="5"/>
        <v>181000</v>
      </c>
      <c r="I553" s="234">
        <f>(Egresos!F383)/1000</f>
        <v>0</v>
      </c>
      <c r="J553" s="235"/>
      <c r="M553" s="146"/>
    </row>
    <row r="554" spans="1:13" s="195" customFormat="1" ht="15" x14ac:dyDescent="0.2">
      <c r="A554" s="174" t="str">
        <f>Egresos!A384</f>
        <v>SSS.29.05.001.000.000</v>
      </c>
      <c r="B554" s="175"/>
      <c r="C554" s="229" t="str">
        <f>Egresos!B384</f>
        <v>Máquinas y Equipos de Oficina</v>
      </c>
      <c r="D554" s="230">
        <f>(Egresos!C384)/1000</f>
        <v>0</v>
      </c>
      <c r="E554" s="231">
        <f>(Egresos!D384)/1000</f>
        <v>0</v>
      </c>
      <c r="F554" s="230">
        <v>540</v>
      </c>
      <c r="G554" s="230">
        <f>(Egresos!E384)/1000</f>
        <v>0</v>
      </c>
      <c r="H554" s="230">
        <f t="shared" si="5"/>
        <v>540</v>
      </c>
      <c r="I554" s="236">
        <f>(Egresos!F384)/1000</f>
        <v>0</v>
      </c>
      <c r="J554" s="237"/>
      <c r="M554" s="146"/>
    </row>
    <row r="555" spans="1:13" s="195" customFormat="1" ht="15" x14ac:dyDescent="0.2">
      <c r="A555" s="174" t="str">
        <f>Egresos!A385</f>
        <v>SSS.29.05.002.000.000</v>
      </c>
      <c r="B555" s="175"/>
      <c r="C555" s="229" t="str">
        <f>Egresos!B385</f>
        <v>Maquinarias y Equipos para la Producción</v>
      </c>
      <c r="D555" s="230">
        <f>(Egresos!C385)/1000</f>
        <v>0</v>
      </c>
      <c r="E555" s="231">
        <f>(Egresos!D385)/1000</f>
        <v>0</v>
      </c>
      <c r="F555" s="230">
        <v>133000</v>
      </c>
      <c r="G555" s="230">
        <f>(Egresos!E385)/1000</f>
        <v>0</v>
      </c>
      <c r="H555" s="230">
        <f t="shared" si="5"/>
        <v>133000</v>
      </c>
      <c r="I555" s="236">
        <f>(Egresos!F385)/1000</f>
        <v>0</v>
      </c>
      <c r="J555" s="237"/>
      <c r="M555" s="146"/>
    </row>
    <row r="556" spans="1:13" s="195" customFormat="1" ht="15" x14ac:dyDescent="0.2">
      <c r="A556" s="174" t="str">
        <f>Egresos!A386</f>
        <v>SSS.29.05.999.000.000</v>
      </c>
      <c r="B556" s="175"/>
      <c r="C556" s="229" t="str">
        <f>Egresos!B386</f>
        <v>Otras</v>
      </c>
      <c r="D556" s="230">
        <f>(Egresos!C386)/1000</f>
        <v>0</v>
      </c>
      <c r="E556" s="231">
        <f>(Egresos!D386)/1000</f>
        <v>0</v>
      </c>
      <c r="F556" s="230">
        <v>48000</v>
      </c>
      <c r="G556" s="230">
        <f>(Egresos!E386)/1000</f>
        <v>0</v>
      </c>
      <c r="H556" s="230">
        <f t="shared" si="5"/>
        <v>48000</v>
      </c>
      <c r="I556" s="236">
        <f>(Egresos!F386)/1000</f>
        <v>0</v>
      </c>
      <c r="J556" s="237"/>
      <c r="M556" s="146"/>
    </row>
    <row r="557" spans="1:13" s="204" customFormat="1" ht="15" x14ac:dyDescent="0.2">
      <c r="A557" s="174" t="str">
        <f>Egresos!A387</f>
        <v>SSS.29.06.000.000.000</v>
      </c>
      <c r="B557" s="175"/>
      <c r="C557" s="229" t="str">
        <f>Egresos!B387</f>
        <v>EQUIPOS INFORMATICOS</v>
      </c>
      <c r="D557" s="230">
        <f>(Egresos!C387)/1000</f>
        <v>0</v>
      </c>
      <c r="E557" s="231">
        <f>(Egresos!D387)/1000</f>
        <v>0</v>
      </c>
      <c r="F557" s="230">
        <f>F558+F559</f>
        <v>37000</v>
      </c>
      <c r="G557" s="230">
        <f>(Egresos!E387)/1000</f>
        <v>0</v>
      </c>
      <c r="H557" s="230">
        <f t="shared" si="5"/>
        <v>37000</v>
      </c>
      <c r="I557" s="234">
        <f>(Egresos!F387)/1000</f>
        <v>0</v>
      </c>
      <c r="J557" s="235"/>
      <c r="M557" s="146"/>
    </row>
    <row r="558" spans="1:13" s="195" customFormat="1" ht="15" x14ac:dyDescent="0.2">
      <c r="A558" s="174" t="str">
        <f>Egresos!A388</f>
        <v>SSS.29.06.001.000.000</v>
      </c>
      <c r="B558" s="175"/>
      <c r="C558" s="229" t="str">
        <f>Egresos!B388</f>
        <v>Equipos Computacionales y Periféricos</v>
      </c>
      <c r="D558" s="230">
        <f>(Egresos!C388)/1000</f>
        <v>0</v>
      </c>
      <c r="E558" s="231">
        <f>(Egresos!D388)/1000</f>
        <v>0</v>
      </c>
      <c r="F558" s="230">
        <v>37000</v>
      </c>
      <c r="G558" s="230">
        <f>(Egresos!E388)/1000</f>
        <v>0</v>
      </c>
      <c r="H558" s="230">
        <f t="shared" si="5"/>
        <v>37000</v>
      </c>
      <c r="I558" s="236">
        <f>(Egresos!F388)/1000</f>
        <v>0</v>
      </c>
      <c r="J558" s="237"/>
      <c r="M558" s="146"/>
    </row>
    <row r="559" spans="1:13" s="195" customFormat="1" ht="15" x14ac:dyDescent="0.2">
      <c r="A559" s="174" t="str">
        <f>Egresos!A389</f>
        <v>SSS.29.06.002.000.000</v>
      </c>
      <c r="B559" s="175"/>
      <c r="C559" s="229" t="str">
        <f>Egresos!B389</f>
        <v>Equipos de Comunicaciones para Redes Informáticas</v>
      </c>
      <c r="D559" s="230">
        <f>(Egresos!C389)/1000</f>
        <v>0</v>
      </c>
      <c r="E559" s="231">
        <f>(Egresos!D389)/1000</f>
        <v>0</v>
      </c>
      <c r="F559" s="230"/>
      <c r="G559" s="230">
        <f>(Egresos!E389)/1000</f>
        <v>0</v>
      </c>
      <c r="H559" s="230"/>
      <c r="I559" s="236">
        <f>(Egresos!F389)/1000</f>
        <v>0</v>
      </c>
      <c r="J559" s="237"/>
      <c r="M559" s="146"/>
    </row>
    <row r="560" spans="1:13" s="204" customFormat="1" ht="15" x14ac:dyDescent="0.2">
      <c r="A560" s="174" t="str">
        <f>Egresos!A390</f>
        <v>SSS.29.07.000.000.000</v>
      </c>
      <c r="B560" s="175"/>
      <c r="C560" s="229" t="str">
        <f>Egresos!B390</f>
        <v>PROGRAMAS INFORMATICOS</v>
      </c>
      <c r="D560" s="230">
        <f>(Egresos!C390)/1000</f>
        <v>0</v>
      </c>
      <c r="E560" s="231">
        <f>(Egresos!D390)/1000</f>
        <v>0</v>
      </c>
      <c r="F560" s="230">
        <f>F561+F562</f>
        <v>560</v>
      </c>
      <c r="G560" s="230">
        <f>(Egresos!E390)/1000</f>
        <v>560.44200000000001</v>
      </c>
      <c r="H560" s="230">
        <f>F560-G560</f>
        <v>-0.44200000000000728</v>
      </c>
      <c r="I560" s="234">
        <f>(Egresos!F390)/1000</f>
        <v>-560.44200000000001</v>
      </c>
      <c r="J560" s="235"/>
      <c r="M560" s="146"/>
    </row>
    <row r="561" spans="1:13" s="195" customFormat="1" ht="15" x14ac:dyDescent="0.2">
      <c r="A561" s="174" t="str">
        <f>Egresos!A391</f>
        <v>SSS.29.07.001.000.000</v>
      </c>
      <c r="B561" s="175"/>
      <c r="C561" s="229" t="str">
        <f>Egresos!B391</f>
        <v>Programas Computacionales</v>
      </c>
      <c r="D561" s="230">
        <f>(Egresos!C391)/1000</f>
        <v>0</v>
      </c>
      <c r="E561" s="231">
        <f>(Egresos!D391)/1000</f>
        <v>0</v>
      </c>
      <c r="F561" s="230">
        <v>560</v>
      </c>
      <c r="G561" s="230">
        <f>(Egresos!E391)/1000</f>
        <v>560.44200000000001</v>
      </c>
      <c r="H561" s="230">
        <f>F561-G561</f>
        <v>-0.44200000000000728</v>
      </c>
      <c r="I561" s="236">
        <f>(Egresos!F391)/1000</f>
        <v>-560.44200000000001</v>
      </c>
      <c r="J561" s="237"/>
      <c r="M561" s="146"/>
    </row>
    <row r="562" spans="1:13" s="195" customFormat="1" ht="15" x14ac:dyDescent="0.2">
      <c r="A562" s="174" t="str">
        <f>Egresos!A392</f>
        <v>SSS.29.07.002.000.000</v>
      </c>
      <c r="B562" s="175"/>
      <c r="C562" s="229" t="str">
        <f>Egresos!B392</f>
        <v>Sistemas de Información</v>
      </c>
      <c r="D562" s="230">
        <f>(Egresos!C392)/1000</f>
        <v>0</v>
      </c>
      <c r="E562" s="231">
        <f>(Egresos!D392)/1000</f>
        <v>0</v>
      </c>
      <c r="F562" s="230"/>
      <c r="G562" s="230">
        <f>(Egresos!E392)/1000</f>
        <v>0</v>
      </c>
      <c r="H562" s="230"/>
      <c r="I562" s="236">
        <f>(Egresos!F392)/1000</f>
        <v>0</v>
      </c>
      <c r="J562" s="237"/>
      <c r="M562" s="146"/>
    </row>
    <row r="563" spans="1:13" s="204" customFormat="1" ht="15" x14ac:dyDescent="0.2">
      <c r="A563" s="174" t="str">
        <f>Egresos!A393</f>
        <v>SSS.29.99.000.000.000</v>
      </c>
      <c r="B563" s="175"/>
      <c r="C563" s="229" t="str">
        <f>Egresos!B393</f>
        <v>OTROS ACTIVOS NO FINANCIEROS</v>
      </c>
      <c r="D563" s="230">
        <f>(Egresos!C393)/1000</f>
        <v>0</v>
      </c>
      <c r="E563" s="231">
        <f>(Egresos!D393)/1000</f>
        <v>0</v>
      </c>
      <c r="F563" s="230"/>
      <c r="G563" s="230">
        <f>(Egresos!E393)/1000</f>
        <v>0</v>
      </c>
      <c r="H563" s="230"/>
      <c r="I563" s="234">
        <f>(Egresos!F393)/1000</f>
        <v>0</v>
      </c>
      <c r="J563" s="235"/>
      <c r="M563" s="146"/>
    </row>
    <row r="564" spans="1:13" s="181" customFormat="1" ht="15" x14ac:dyDescent="0.2">
      <c r="A564" s="174" t="str">
        <f>Egresos!A394</f>
        <v>SSS.30.00.000.000.000</v>
      </c>
      <c r="B564" s="175"/>
      <c r="C564" s="229" t="str">
        <f>Egresos!B394</f>
        <v>CxP ADQUISIC. DE ACTIVOS FINANCIEROS</v>
      </c>
      <c r="D564" s="230">
        <f>(Egresos!C394)/1000</f>
        <v>0</v>
      </c>
      <c r="E564" s="231">
        <f>(Egresos!D394)/1000</f>
        <v>0</v>
      </c>
      <c r="F564" s="230">
        <f>F565+F570+F571</f>
        <v>0</v>
      </c>
      <c r="G564" s="230">
        <f>(Egresos!E394)/1000</f>
        <v>0</v>
      </c>
      <c r="H564" s="230"/>
      <c r="I564" s="232">
        <f>(Egresos!F394)/1000</f>
        <v>0</v>
      </c>
      <c r="J564" s="233"/>
      <c r="M564" s="146"/>
    </row>
    <row r="565" spans="1:13" s="204" customFormat="1" ht="15" x14ac:dyDescent="0.2">
      <c r="A565" s="174" t="str">
        <f>Egresos!A395</f>
        <v>SSS.30.01.000.000.000</v>
      </c>
      <c r="B565" s="175"/>
      <c r="C565" s="229" t="str">
        <f>Egresos!B395</f>
        <v>COMPRA DE TITULOS Y VALORES</v>
      </c>
      <c r="D565" s="230">
        <f>(Egresos!C395)/1000</f>
        <v>0</v>
      </c>
      <c r="E565" s="231">
        <f>(Egresos!D395)/1000</f>
        <v>0</v>
      </c>
      <c r="F565" s="230">
        <f>F566+F567+F568+F569</f>
        <v>0</v>
      </c>
      <c r="G565" s="230">
        <f>(Egresos!E395)/1000</f>
        <v>0</v>
      </c>
      <c r="H565" s="230"/>
      <c r="I565" s="234">
        <f>(Egresos!F395)/1000</f>
        <v>0</v>
      </c>
      <c r="J565" s="235"/>
      <c r="M565" s="146"/>
    </row>
    <row r="566" spans="1:13" s="195" customFormat="1" ht="15" x14ac:dyDescent="0.2">
      <c r="A566" s="174" t="str">
        <f>Egresos!A396</f>
        <v>SSS.30.01.001.000.000</v>
      </c>
      <c r="B566" s="175"/>
      <c r="C566" s="229" t="str">
        <f>Egresos!B396</f>
        <v>Depósitos a Plazo</v>
      </c>
      <c r="D566" s="230">
        <f>(Egresos!C396)/1000</f>
        <v>0</v>
      </c>
      <c r="E566" s="231">
        <f>(Egresos!D396)/1000</f>
        <v>0</v>
      </c>
      <c r="F566" s="230"/>
      <c r="G566" s="230">
        <f>(Egresos!E396)/1000</f>
        <v>0</v>
      </c>
      <c r="H566" s="230"/>
      <c r="I566" s="236">
        <f>(Egresos!F396)/1000</f>
        <v>0</v>
      </c>
      <c r="J566" s="237"/>
      <c r="M566" s="146"/>
    </row>
    <row r="567" spans="1:13" s="195" customFormat="1" ht="15" x14ac:dyDescent="0.2">
      <c r="A567" s="174" t="str">
        <f>Egresos!A397</f>
        <v>SSS.30.01.003.000.000</v>
      </c>
      <c r="B567" s="175"/>
      <c r="C567" s="229" t="str">
        <f>Egresos!B397</f>
        <v>Cuotas de Fondos Mutuos</v>
      </c>
      <c r="D567" s="230">
        <f>(Egresos!C397)/1000</f>
        <v>0</v>
      </c>
      <c r="E567" s="231">
        <f>(Egresos!D397)/1000</f>
        <v>0</v>
      </c>
      <c r="F567" s="230"/>
      <c r="G567" s="230">
        <f>(Egresos!E397)/1000</f>
        <v>0</v>
      </c>
      <c r="H567" s="230"/>
      <c r="I567" s="236">
        <f>(Egresos!F397)/1000</f>
        <v>0</v>
      </c>
      <c r="J567" s="237"/>
      <c r="M567" s="146"/>
    </row>
    <row r="568" spans="1:13" s="195" customFormat="1" ht="15" x14ac:dyDescent="0.2">
      <c r="A568" s="174" t="str">
        <f>Egresos!A398</f>
        <v>SSS.30.01.004.000.000</v>
      </c>
      <c r="B568" s="175"/>
      <c r="C568" s="229" t="str">
        <f>Egresos!B398</f>
        <v>Bonos o Pagares</v>
      </c>
      <c r="D568" s="230">
        <f>(Egresos!C398)/1000</f>
        <v>0</v>
      </c>
      <c r="E568" s="231">
        <f>(Egresos!D398)/1000</f>
        <v>0</v>
      </c>
      <c r="F568" s="230"/>
      <c r="G568" s="230">
        <f>(Egresos!E398)/1000</f>
        <v>0</v>
      </c>
      <c r="H568" s="230"/>
      <c r="I568" s="236">
        <f>(Egresos!F398)/1000</f>
        <v>0</v>
      </c>
      <c r="J568" s="237"/>
      <c r="M568" s="146"/>
    </row>
    <row r="569" spans="1:13" s="195" customFormat="1" ht="15" x14ac:dyDescent="0.2">
      <c r="A569" s="174" t="str">
        <f>Egresos!A399</f>
        <v>SSS.30.01.999.000.000</v>
      </c>
      <c r="B569" s="175"/>
      <c r="C569" s="229" t="str">
        <f>Egresos!B399</f>
        <v>Otros</v>
      </c>
      <c r="D569" s="230">
        <f>(Egresos!C399)/1000</f>
        <v>0</v>
      </c>
      <c r="E569" s="231">
        <f>(Egresos!D399)/1000</f>
        <v>0</v>
      </c>
      <c r="F569" s="230"/>
      <c r="G569" s="230">
        <f>(Egresos!E399)/1000</f>
        <v>0</v>
      </c>
      <c r="H569" s="230"/>
      <c r="I569" s="236">
        <f>(Egresos!F399)/1000</f>
        <v>0</v>
      </c>
      <c r="J569" s="237"/>
      <c r="M569" s="146"/>
    </row>
    <row r="570" spans="1:13" s="204" customFormat="1" ht="15" x14ac:dyDescent="0.2">
      <c r="A570" s="174" t="str">
        <f>Egresos!A400</f>
        <v>SSS.30.02.000.000.000</v>
      </c>
      <c r="B570" s="175"/>
      <c r="C570" s="229" t="str">
        <f>Egresos!B400</f>
        <v>COMPRA DE ACCIONES Y PARTIC. DE CAPITAL</v>
      </c>
      <c r="D570" s="230">
        <f>(Egresos!C400)/1000</f>
        <v>0</v>
      </c>
      <c r="E570" s="231">
        <f>(Egresos!D400)/1000</f>
        <v>0</v>
      </c>
      <c r="F570" s="230"/>
      <c r="G570" s="230">
        <f>(Egresos!E400)/1000</f>
        <v>0</v>
      </c>
      <c r="H570" s="230"/>
      <c r="I570" s="234">
        <f>(Egresos!F400)/1000</f>
        <v>0</v>
      </c>
      <c r="J570" s="235"/>
      <c r="M570" s="146"/>
    </row>
    <row r="571" spans="1:13" s="204" customFormat="1" ht="15" x14ac:dyDescent="0.2">
      <c r="A571" s="174" t="str">
        <f>Egresos!A401</f>
        <v>SSS.30.99.000.000.000</v>
      </c>
      <c r="B571" s="175"/>
      <c r="C571" s="229" t="str">
        <f>Egresos!B401</f>
        <v>OTROS ACTIVOS FINANCIEROS</v>
      </c>
      <c r="D571" s="230">
        <f>(Egresos!C401)/1000</f>
        <v>0</v>
      </c>
      <c r="E571" s="231">
        <f>(Egresos!D401)/1000</f>
        <v>0</v>
      </c>
      <c r="F571" s="230"/>
      <c r="G571" s="230">
        <f>(Egresos!E401)/1000</f>
        <v>0</v>
      </c>
      <c r="H571" s="230"/>
      <c r="I571" s="234">
        <f>(Egresos!F401)/1000</f>
        <v>0</v>
      </c>
      <c r="J571" s="235"/>
      <c r="M571" s="146"/>
    </row>
    <row r="572" spans="1:13" s="181" customFormat="1" ht="15" x14ac:dyDescent="0.2">
      <c r="A572" s="174" t="str">
        <f>Egresos!A402</f>
        <v>SSS.31.00.000.000.000</v>
      </c>
      <c r="B572" s="175"/>
      <c r="C572" s="229" t="str">
        <f>Egresos!B402</f>
        <v>C X P INICIATIVAS DE INVERSION</v>
      </c>
      <c r="D572" s="230">
        <f>(Egresos!C402)/1000</f>
        <v>0</v>
      </c>
      <c r="E572" s="231">
        <f>(Egresos!D402)/1000</f>
        <v>0</v>
      </c>
      <c r="F572" s="230">
        <f>F573+F576</f>
        <v>0</v>
      </c>
      <c r="G572" s="230">
        <f>(Egresos!E402)/1000</f>
        <v>0</v>
      </c>
      <c r="H572" s="230"/>
      <c r="I572" s="232">
        <f>(Egresos!F402)/1000</f>
        <v>0</v>
      </c>
      <c r="J572" s="233"/>
      <c r="M572" s="146"/>
    </row>
    <row r="573" spans="1:13" s="204" customFormat="1" ht="15" x14ac:dyDescent="0.2">
      <c r="A573" s="174" t="str">
        <f>Egresos!A403</f>
        <v>SSS.31.01.000.000.000</v>
      </c>
      <c r="B573" s="175"/>
      <c r="C573" s="229" t="str">
        <f>Egresos!B403</f>
        <v>ESTUDIOS BASICOS</v>
      </c>
      <c r="D573" s="230">
        <f>(Egresos!C403)/1000</f>
        <v>0</v>
      </c>
      <c r="E573" s="231">
        <f>(Egresos!D403)/1000</f>
        <v>0</v>
      </c>
      <c r="F573" s="230">
        <f>F574+F575</f>
        <v>0</v>
      </c>
      <c r="G573" s="230">
        <f>(Egresos!E403)/1000</f>
        <v>0</v>
      </c>
      <c r="H573" s="230"/>
      <c r="I573" s="234">
        <f>(Egresos!F403)/1000</f>
        <v>0</v>
      </c>
      <c r="J573" s="235"/>
      <c r="M573" s="146"/>
    </row>
    <row r="574" spans="1:13" s="195" customFormat="1" ht="15" x14ac:dyDescent="0.2">
      <c r="A574" s="174" t="str">
        <f>Egresos!A404</f>
        <v>SSS.31.01.001.000.000</v>
      </c>
      <c r="B574" s="175"/>
      <c r="C574" s="229" t="str">
        <f>Egresos!B404</f>
        <v>Gastos Administrativos</v>
      </c>
      <c r="D574" s="230">
        <f>(Egresos!C404)/1000</f>
        <v>0</v>
      </c>
      <c r="E574" s="231">
        <f>(Egresos!D404)/1000</f>
        <v>0</v>
      </c>
      <c r="F574" s="230"/>
      <c r="G574" s="230">
        <f>(Egresos!E404)/1000</f>
        <v>0</v>
      </c>
      <c r="H574" s="230"/>
      <c r="I574" s="236">
        <f>(Egresos!F404)/1000</f>
        <v>0</v>
      </c>
      <c r="J574" s="237"/>
      <c r="M574" s="146"/>
    </row>
    <row r="575" spans="1:13" s="195" customFormat="1" ht="15" x14ac:dyDescent="0.2">
      <c r="A575" s="174" t="str">
        <f>Egresos!A405</f>
        <v>SSS.31.01.002.000.000</v>
      </c>
      <c r="B575" s="175"/>
      <c r="C575" s="229" t="str">
        <f>Egresos!B405</f>
        <v>Consultorías</v>
      </c>
      <c r="D575" s="230">
        <f>(Egresos!C405)/1000</f>
        <v>0</v>
      </c>
      <c r="E575" s="231">
        <f>(Egresos!D405)/1000</f>
        <v>0</v>
      </c>
      <c r="F575" s="230"/>
      <c r="G575" s="230">
        <f>(Egresos!E405)/1000</f>
        <v>0</v>
      </c>
      <c r="H575" s="230"/>
      <c r="I575" s="236">
        <f>(Egresos!F405)/1000</f>
        <v>0</v>
      </c>
      <c r="J575" s="237"/>
      <c r="M575" s="146"/>
    </row>
    <row r="576" spans="1:13" s="204" customFormat="1" ht="15" x14ac:dyDescent="0.2">
      <c r="A576" s="174" t="str">
        <f>Egresos!A406</f>
        <v>SSS.31.02.000.000.000</v>
      </c>
      <c r="B576" s="175"/>
      <c r="C576" s="229" t="str">
        <f>Egresos!B406</f>
        <v>PROYECTOS</v>
      </c>
      <c r="D576" s="230">
        <f>(Egresos!C406)/1000</f>
        <v>0</v>
      </c>
      <c r="E576" s="231">
        <f>(Egresos!D406)/1000</f>
        <v>0</v>
      </c>
      <c r="F576" s="230">
        <f>SUM(F577:F584)</f>
        <v>0</v>
      </c>
      <c r="G576" s="230">
        <f>(Egresos!E406)/1000</f>
        <v>0</v>
      </c>
      <c r="H576" s="230"/>
      <c r="I576" s="234">
        <f>(Egresos!F406)/1000</f>
        <v>0</v>
      </c>
      <c r="J576" s="235"/>
      <c r="M576" s="146"/>
    </row>
    <row r="577" spans="1:13" s="195" customFormat="1" ht="15" x14ac:dyDescent="0.2">
      <c r="A577" s="174" t="str">
        <f>Egresos!A407</f>
        <v>SSS.31.02.001.000.000</v>
      </c>
      <c r="B577" s="175"/>
      <c r="C577" s="229" t="str">
        <f>Egresos!B407</f>
        <v>Gastos Administrativos</v>
      </c>
      <c r="D577" s="230">
        <f>(Egresos!C407)/1000</f>
        <v>0</v>
      </c>
      <c r="E577" s="231">
        <f>(Egresos!D407)/1000</f>
        <v>0</v>
      </c>
      <c r="F577" s="230"/>
      <c r="G577" s="230">
        <f>(Egresos!E407)/1000</f>
        <v>0</v>
      </c>
      <c r="H577" s="230"/>
      <c r="I577" s="236">
        <f>(Egresos!F407)/1000</f>
        <v>0</v>
      </c>
      <c r="J577" s="237"/>
      <c r="M577" s="146"/>
    </row>
    <row r="578" spans="1:13" s="195" customFormat="1" ht="15" x14ac:dyDescent="0.2">
      <c r="A578" s="174" t="str">
        <f>Egresos!A408</f>
        <v>SSS.31.02.002.000.000</v>
      </c>
      <c r="B578" s="175"/>
      <c r="C578" s="229" t="str">
        <f>Egresos!B408</f>
        <v>Consultorías</v>
      </c>
      <c r="D578" s="230">
        <f>(Egresos!C408)/1000</f>
        <v>0</v>
      </c>
      <c r="E578" s="231">
        <f>(Egresos!D408)/1000</f>
        <v>0</v>
      </c>
      <c r="F578" s="230"/>
      <c r="G578" s="230">
        <f>(Egresos!E408)/1000</f>
        <v>0</v>
      </c>
      <c r="H578" s="230"/>
      <c r="I578" s="236">
        <f>(Egresos!F408)/1000</f>
        <v>0</v>
      </c>
      <c r="J578" s="237"/>
      <c r="M578" s="146"/>
    </row>
    <row r="579" spans="1:13" s="195" customFormat="1" ht="15" x14ac:dyDescent="0.2">
      <c r="A579" s="174" t="str">
        <f>Egresos!A409</f>
        <v>SSS.31.02.003.000.000</v>
      </c>
      <c r="B579" s="175"/>
      <c r="C579" s="229" t="str">
        <f>Egresos!B409</f>
        <v>Terrenos</v>
      </c>
      <c r="D579" s="230">
        <f>(Egresos!C409)/1000</f>
        <v>0</v>
      </c>
      <c r="E579" s="231">
        <f>(Egresos!D409)/1000</f>
        <v>0</v>
      </c>
      <c r="F579" s="230"/>
      <c r="G579" s="230">
        <f>(Egresos!E409)/1000</f>
        <v>0</v>
      </c>
      <c r="H579" s="230"/>
      <c r="I579" s="236">
        <f>(Egresos!F409)/1000</f>
        <v>0</v>
      </c>
      <c r="J579" s="237"/>
      <c r="M579" s="146"/>
    </row>
    <row r="580" spans="1:13" s="195" customFormat="1" ht="15" x14ac:dyDescent="0.2">
      <c r="A580" s="174" t="str">
        <f>Egresos!A410</f>
        <v>SSS.31.02.004.000.000</v>
      </c>
      <c r="B580" s="175"/>
      <c r="C580" s="229" t="str">
        <f>Egresos!B410</f>
        <v>Obras Civiles</v>
      </c>
      <c r="D580" s="230">
        <f>(Egresos!C410)/1000</f>
        <v>0</v>
      </c>
      <c r="E580" s="231">
        <f>(Egresos!D410)/1000</f>
        <v>0</v>
      </c>
      <c r="F580" s="230"/>
      <c r="G580" s="230">
        <f>(Egresos!E410)/1000</f>
        <v>0</v>
      </c>
      <c r="H580" s="230"/>
      <c r="I580" s="236">
        <f>(Egresos!F410)/1000</f>
        <v>0</v>
      </c>
      <c r="J580" s="237"/>
      <c r="M580" s="146"/>
    </row>
    <row r="581" spans="1:13" s="195" customFormat="1" ht="15" x14ac:dyDescent="0.2">
      <c r="A581" s="174" t="str">
        <f>Egresos!A411</f>
        <v>SSS.31.02.005.000.000</v>
      </c>
      <c r="B581" s="175"/>
      <c r="C581" s="229" t="str">
        <f>Egresos!B411</f>
        <v>Equipamiento</v>
      </c>
      <c r="D581" s="230">
        <f>(Egresos!C411)/1000</f>
        <v>0</v>
      </c>
      <c r="E581" s="231">
        <f>(Egresos!D411)/1000</f>
        <v>0</v>
      </c>
      <c r="F581" s="230"/>
      <c r="G581" s="230">
        <f>(Egresos!E411)/1000</f>
        <v>0</v>
      </c>
      <c r="H581" s="230"/>
      <c r="I581" s="236">
        <f>(Egresos!F411)/1000</f>
        <v>0</v>
      </c>
      <c r="J581" s="237"/>
      <c r="M581" s="146"/>
    </row>
    <row r="582" spans="1:13" s="195" customFormat="1" ht="15" x14ac:dyDescent="0.2">
      <c r="A582" s="174" t="str">
        <f>Egresos!A412</f>
        <v>SSS.31.02.006.000.000</v>
      </c>
      <c r="B582" s="175"/>
      <c r="C582" s="229" t="str">
        <f>Egresos!B412</f>
        <v>Equipos</v>
      </c>
      <c r="D582" s="230">
        <f>(Egresos!C412)/1000</f>
        <v>0</v>
      </c>
      <c r="E582" s="231">
        <f>(Egresos!D412)/1000</f>
        <v>0</v>
      </c>
      <c r="F582" s="230"/>
      <c r="G582" s="230">
        <f>(Egresos!E412)/1000</f>
        <v>0</v>
      </c>
      <c r="H582" s="230"/>
      <c r="I582" s="236">
        <f>(Egresos!F412)/1000</f>
        <v>0</v>
      </c>
      <c r="J582" s="237"/>
      <c r="M582" s="146"/>
    </row>
    <row r="583" spans="1:13" s="195" customFormat="1" ht="15" x14ac:dyDescent="0.2">
      <c r="A583" s="174" t="str">
        <f>Egresos!A413</f>
        <v>SSS.31.02.007.000.000</v>
      </c>
      <c r="B583" s="175"/>
      <c r="C583" s="229" t="str">
        <f>Egresos!B413</f>
        <v>Vehículos</v>
      </c>
      <c r="D583" s="230">
        <f>(Egresos!C413)/1000</f>
        <v>0</v>
      </c>
      <c r="E583" s="231">
        <f>(Egresos!D413)/1000</f>
        <v>0</v>
      </c>
      <c r="F583" s="230"/>
      <c r="G583" s="230">
        <f>(Egresos!E413)/1000</f>
        <v>0</v>
      </c>
      <c r="H583" s="230"/>
      <c r="I583" s="236">
        <f>(Egresos!F413)/1000</f>
        <v>0</v>
      </c>
      <c r="J583" s="237"/>
      <c r="M583" s="146"/>
    </row>
    <row r="584" spans="1:13" s="195" customFormat="1" ht="15" x14ac:dyDescent="0.2">
      <c r="A584" s="174" t="str">
        <f>Egresos!A414</f>
        <v>SSS.31.02.999.000.000</v>
      </c>
      <c r="B584" s="175"/>
      <c r="C584" s="229" t="str">
        <f>Egresos!B414</f>
        <v>Otros Gastos</v>
      </c>
      <c r="D584" s="230">
        <f>(Egresos!C414)/1000</f>
        <v>0</v>
      </c>
      <c r="E584" s="231">
        <f>(Egresos!D414)/1000</f>
        <v>0</v>
      </c>
      <c r="F584" s="230"/>
      <c r="G584" s="230">
        <f>(Egresos!E414)/1000</f>
        <v>0</v>
      </c>
      <c r="H584" s="230"/>
      <c r="I584" s="236">
        <f>(Egresos!F414)/1000</f>
        <v>0</v>
      </c>
      <c r="J584" s="237"/>
      <c r="M584" s="146"/>
    </row>
    <row r="585" spans="1:13" s="181" customFormat="1" ht="15" x14ac:dyDescent="0.2">
      <c r="A585" s="174" t="str">
        <f>Egresos!A415</f>
        <v>SSS.32.00.000.000.000</v>
      </c>
      <c r="B585" s="175"/>
      <c r="C585" s="229" t="str">
        <f>Egresos!B415</f>
        <v>CxP PRESTAMOS</v>
      </c>
      <c r="D585" s="230">
        <f>(Egresos!C415)/1000</f>
        <v>0</v>
      </c>
      <c r="E585" s="231">
        <f>(Egresos!D415)/1000</f>
        <v>0</v>
      </c>
      <c r="F585" s="230">
        <f>F586+F587</f>
        <v>0</v>
      </c>
      <c r="G585" s="230">
        <f>(Egresos!E415)/1000</f>
        <v>0</v>
      </c>
      <c r="H585" s="230"/>
      <c r="I585" s="232">
        <f>(Egresos!F415)/1000</f>
        <v>0</v>
      </c>
      <c r="J585" s="233"/>
      <c r="M585" s="146"/>
    </row>
    <row r="586" spans="1:13" s="204" customFormat="1" ht="15" x14ac:dyDescent="0.2">
      <c r="A586" s="174" t="str">
        <f>Egresos!A416</f>
        <v>SSS.32.06.000.000.000</v>
      </c>
      <c r="B586" s="175"/>
      <c r="C586" s="229" t="str">
        <f>Egresos!B416</f>
        <v>POR ANTICIPOS A CONTRATISTAS</v>
      </c>
      <c r="D586" s="230">
        <f>(Egresos!C416)/1000</f>
        <v>0</v>
      </c>
      <c r="E586" s="231">
        <f>(Egresos!D416)/1000</f>
        <v>0</v>
      </c>
      <c r="F586" s="230"/>
      <c r="G586" s="230">
        <f>(Egresos!E416)/1000</f>
        <v>0</v>
      </c>
      <c r="H586" s="230"/>
      <c r="I586" s="234">
        <f>(Egresos!F416)/1000</f>
        <v>0</v>
      </c>
      <c r="J586" s="235"/>
      <c r="M586" s="146"/>
    </row>
    <row r="587" spans="1:13" s="204" customFormat="1" ht="15" x14ac:dyDescent="0.2">
      <c r="A587" s="174" t="str">
        <f>Egresos!A417</f>
        <v>SSS.32.09.000.000.000</v>
      </c>
      <c r="B587" s="175"/>
      <c r="C587" s="229" t="str">
        <f>Egresos!B417</f>
        <v>POR VENTAS A PLAZO</v>
      </c>
      <c r="D587" s="230">
        <f>(Egresos!C417)/1000</f>
        <v>0</v>
      </c>
      <c r="E587" s="231">
        <f>(Egresos!D417)/1000</f>
        <v>0</v>
      </c>
      <c r="F587" s="230"/>
      <c r="G587" s="230">
        <f>(Egresos!E417)/1000</f>
        <v>0</v>
      </c>
      <c r="H587" s="230"/>
      <c r="I587" s="234">
        <f>(Egresos!F417)/1000</f>
        <v>0</v>
      </c>
      <c r="J587" s="235"/>
      <c r="M587" s="146"/>
    </row>
    <row r="588" spans="1:13" s="181" customFormat="1" ht="15" x14ac:dyDescent="0.2">
      <c r="A588" s="174" t="str">
        <f>Egresos!A418</f>
        <v>SSS.33.00.000.000.000</v>
      </c>
      <c r="B588" s="175"/>
      <c r="C588" s="229" t="str">
        <f>Egresos!B418</f>
        <v>CxP TRANSFERENCIAS DE CAPITAL</v>
      </c>
      <c r="D588" s="230">
        <f>(Egresos!C418)/1000</f>
        <v>0</v>
      </c>
      <c r="E588" s="231">
        <f>(Egresos!D418)/1000</f>
        <v>0</v>
      </c>
      <c r="F588" s="230">
        <f>F589+F590</f>
        <v>0</v>
      </c>
      <c r="G588" s="230">
        <f>(Egresos!E418)/1000</f>
        <v>0</v>
      </c>
      <c r="H588" s="230"/>
      <c r="I588" s="232">
        <f>(Egresos!F418)/1000</f>
        <v>0</v>
      </c>
      <c r="J588" s="233"/>
      <c r="M588" s="146"/>
    </row>
    <row r="589" spans="1:13" s="204" customFormat="1" ht="15" x14ac:dyDescent="0.2">
      <c r="A589" s="174" t="str">
        <f>Egresos!A419</f>
        <v>SSS.33.01.000.000.000</v>
      </c>
      <c r="B589" s="175"/>
      <c r="C589" s="229" t="str">
        <f>Egresos!B419</f>
        <v>AL SECTOR PRIVADO</v>
      </c>
      <c r="D589" s="230">
        <f>(Egresos!C419)/1000</f>
        <v>0</v>
      </c>
      <c r="E589" s="231">
        <f>(Egresos!D419)/1000</f>
        <v>0</v>
      </c>
      <c r="F589" s="230"/>
      <c r="G589" s="230">
        <f>(Egresos!E419)/1000</f>
        <v>0</v>
      </c>
      <c r="H589" s="230"/>
      <c r="I589" s="234">
        <f>(Egresos!F419)/1000</f>
        <v>0</v>
      </c>
      <c r="J589" s="235"/>
      <c r="M589" s="146"/>
    </row>
    <row r="590" spans="1:13" s="204" customFormat="1" ht="15" x14ac:dyDescent="0.2">
      <c r="A590" s="174" t="str">
        <f>Egresos!A420</f>
        <v>SSS.33.03.000.000.000</v>
      </c>
      <c r="B590" s="175"/>
      <c r="C590" s="229" t="str">
        <f>Egresos!B420</f>
        <v>A OTRAS ENTIDADES PUBLICAS</v>
      </c>
      <c r="D590" s="230">
        <f>(Egresos!C420)/1000</f>
        <v>0</v>
      </c>
      <c r="E590" s="231">
        <f>(Egresos!D420)/1000</f>
        <v>0</v>
      </c>
      <c r="F590" s="230"/>
      <c r="G590" s="230">
        <f>(Egresos!E420)/1000</f>
        <v>0</v>
      </c>
      <c r="H590" s="230"/>
      <c r="I590" s="234">
        <f>(Egresos!F420)/1000</f>
        <v>0</v>
      </c>
      <c r="J590" s="235"/>
      <c r="M590" s="146"/>
    </row>
    <row r="591" spans="1:13" s="195" customFormat="1" ht="15" x14ac:dyDescent="0.2">
      <c r="A591" s="174" t="str">
        <f>Egresos!A421</f>
        <v>SSS.33.03.001.000.000</v>
      </c>
      <c r="B591" s="175"/>
      <c r="C591" s="229" t="str">
        <f>Egresos!B421</f>
        <v>A los Servicios Regionales de Vivienda y Urbanización</v>
      </c>
      <c r="D591" s="230">
        <f>(Egresos!C421)/1000</f>
        <v>0</v>
      </c>
      <c r="E591" s="231">
        <f>(Egresos!D421)/1000</f>
        <v>0</v>
      </c>
      <c r="F591" s="230"/>
      <c r="G591" s="230">
        <f>(Egresos!E421)/1000</f>
        <v>0</v>
      </c>
      <c r="H591" s="230"/>
      <c r="I591" s="236">
        <f>(Egresos!F421)/1000</f>
        <v>0</v>
      </c>
      <c r="J591" s="237"/>
      <c r="M591" s="146"/>
    </row>
    <row r="592" spans="1:13" s="240" customFormat="1" ht="15" x14ac:dyDescent="0.2">
      <c r="A592" s="174" t="str">
        <f>Egresos!A422</f>
        <v>SSS.33.03.001.001.000</v>
      </c>
      <c r="B592" s="175"/>
      <c r="C592" s="229" t="str">
        <f>Egresos!B422</f>
        <v>Programa Pavimentos Participativos</v>
      </c>
      <c r="D592" s="230">
        <f>(Egresos!C422)/1000</f>
        <v>0</v>
      </c>
      <c r="E592" s="231">
        <f>(Egresos!D422)/1000</f>
        <v>0</v>
      </c>
      <c r="F592" s="230"/>
      <c r="G592" s="230">
        <f>(Egresos!E422)/1000</f>
        <v>0</v>
      </c>
      <c r="H592" s="230"/>
      <c r="I592" s="238">
        <f>(Egresos!F422)/1000</f>
        <v>0</v>
      </c>
      <c r="J592" s="239"/>
      <c r="M592" s="146"/>
    </row>
    <row r="593" spans="1:13" s="240" customFormat="1" ht="15" x14ac:dyDescent="0.2">
      <c r="A593" s="174" t="str">
        <f>Egresos!A423</f>
        <v>SSS.33.03.001.002.000</v>
      </c>
      <c r="B593" s="175"/>
      <c r="C593" s="229" t="str">
        <f>Egresos!B423</f>
        <v>Programa Mejoramiento Condominios Sociales</v>
      </c>
      <c r="D593" s="230">
        <f>(Egresos!C423)/1000</f>
        <v>0</v>
      </c>
      <c r="E593" s="231">
        <f>(Egresos!D423)/1000</f>
        <v>0</v>
      </c>
      <c r="F593" s="230"/>
      <c r="G593" s="230">
        <f>(Egresos!E423)/1000</f>
        <v>0</v>
      </c>
      <c r="H593" s="230"/>
      <c r="I593" s="238">
        <f>(Egresos!F423)/1000</f>
        <v>0</v>
      </c>
      <c r="J593" s="239"/>
      <c r="M593" s="146"/>
    </row>
    <row r="594" spans="1:13" s="240" customFormat="1" ht="15" x14ac:dyDescent="0.2">
      <c r="A594" s="174" t="str">
        <f>Egresos!A424</f>
        <v>SSS.33.03.001.003.000</v>
      </c>
      <c r="B594" s="175"/>
      <c r="C594" s="229" t="str">
        <f>Egresos!B424</f>
        <v>Programa Rehabilitación de Espacios Públicos</v>
      </c>
      <c r="D594" s="230">
        <f>(Egresos!C424)/1000</f>
        <v>0</v>
      </c>
      <c r="E594" s="231">
        <f>(Egresos!D424)/1000</f>
        <v>0</v>
      </c>
      <c r="F594" s="230"/>
      <c r="G594" s="230">
        <f>(Egresos!E424)/1000</f>
        <v>0</v>
      </c>
      <c r="H594" s="230"/>
      <c r="I594" s="238">
        <f>(Egresos!F424)/1000</f>
        <v>0</v>
      </c>
      <c r="J594" s="239"/>
      <c r="M594" s="146"/>
    </row>
    <row r="595" spans="1:13" s="240" customFormat="1" ht="15" x14ac:dyDescent="0.2">
      <c r="A595" s="174" t="str">
        <f>Egresos!A425</f>
        <v>SSS.33.03.001.004.000</v>
      </c>
      <c r="B595" s="175"/>
      <c r="C595" s="229" t="str">
        <f>Egresos!B425</f>
        <v>Programas Urbanos</v>
      </c>
      <c r="D595" s="230">
        <f>(Egresos!C425)/1000</f>
        <v>0</v>
      </c>
      <c r="E595" s="231">
        <f>(Egresos!D425)/1000</f>
        <v>0</v>
      </c>
      <c r="F595" s="230"/>
      <c r="G595" s="230">
        <f>(Egresos!E425)/1000</f>
        <v>0</v>
      </c>
      <c r="H595" s="230"/>
      <c r="I595" s="238">
        <f>(Egresos!F425)/1000</f>
        <v>0</v>
      </c>
      <c r="J595" s="239"/>
      <c r="M595" s="146"/>
    </row>
    <row r="596" spans="1:13" s="195" customFormat="1" ht="15" x14ac:dyDescent="0.2">
      <c r="A596" s="174" t="str">
        <f>Egresos!A426</f>
        <v>SSS.33.03.099.000.000</v>
      </c>
      <c r="B596" s="175"/>
      <c r="C596" s="229" t="str">
        <f>Egresos!B426</f>
        <v>A Otras Entidades Públicas</v>
      </c>
      <c r="D596" s="230">
        <f>(Egresos!C426)/1000</f>
        <v>0</v>
      </c>
      <c r="E596" s="231">
        <f>(Egresos!D426)/1000</f>
        <v>0</v>
      </c>
      <c r="F596" s="230"/>
      <c r="G596" s="230">
        <f>(Egresos!E426)/1000</f>
        <v>0</v>
      </c>
      <c r="H596" s="230"/>
      <c r="I596" s="236">
        <f>(Egresos!F426)/1000</f>
        <v>0</v>
      </c>
      <c r="J596" s="237"/>
      <c r="M596" s="146"/>
    </row>
    <row r="597" spans="1:13" s="181" customFormat="1" ht="15" x14ac:dyDescent="0.2">
      <c r="A597" s="174" t="str">
        <f>Egresos!A427</f>
        <v>SSS.34.00.000.000.000</v>
      </c>
      <c r="B597" s="175"/>
      <c r="C597" s="229" t="str">
        <f>Egresos!B427</f>
        <v>CxP SERVICIO DE LA DEUDA</v>
      </c>
      <c r="D597" s="230">
        <f>(Egresos!C427)/1000</f>
        <v>2268028</v>
      </c>
      <c r="E597" s="231">
        <f>(Egresos!D427)/1000</f>
        <v>2268028</v>
      </c>
      <c r="F597" s="230">
        <f>F598+F601+F604+F607</f>
        <v>1500000</v>
      </c>
      <c r="G597" s="230">
        <f>G598+G601+G604+G607</f>
        <v>1368005</v>
      </c>
      <c r="H597" s="230">
        <f>F597-G597</f>
        <v>131995</v>
      </c>
      <c r="I597" s="232">
        <f>(Egresos!F427)/1000</f>
        <v>2188338.3139999998</v>
      </c>
      <c r="J597" s="233"/>
      <c r="M597" s="146"/>
    </row>
    <row r="598" spans="1:13" s="204" customFormat="1" ht="15" x14ac:dyDescent="0.2">
      <c r="A598" s="174" t="str">
        <f>Egresos!A428</f>
        <v>SSS.34.01.000.000.000</v>
      </c>
      <c r="B598" s="175"/>
      <c r="C598" s="229" t="str">
        <f>Egresos!B428</f>
        <v>AMORTIZACION DEUDA INTERNA</v>
      </c>
      <c r="D598" s="230">
        <f>(Egresos!C428)/1000</f>
        <v>0</v>
      </c>
      <c r="E598" s="231">
        <f>(Egresos!D428)/1000</f>
        <v>0</v>
      </c>
      <c r="F598" s="230"/>
      <c r="G598" s="230">
        <f>(Egresos!E428)/1000</f>
        <v>0</v>
      </c>
      <c r="H598" s="230"/>
      <c r="I598" s="234">
        <f>(Egresos!F428)/1000</f>
        <v>0</v>
      </c>
      <c r="J598" s="235"/>
      <c r="M598" s="146"/>
    </row>
    <row r="599" spans="1:13" s="195" customFormat="1" ht="15" x14ac:dyDescent="0.2">
      <c r="A599" s="174" t="str">
        <f>Egresos!A429</f>
        <v>SSS.34.01.002.000.000</v>
      </c>
      <c r="B599" s="175"/>
      <c r="C599" s="229" t="str">
        <f>Egresos!B429</f>
        <v>Empréstitos</v>
      </c>
      <c r="D599" s="230">
        <f>(Egresos!C429)/1000</f>
        <v>0</v>
      </c>
      <c r="E599" s="231">
        <f>(Egresos!D429)/1000</f>
        <v>0</v>
      </c>
      <c r="F599" s="230"/>
      <c r="G599" s="230">
        <f>(Egresos!E429)/1000</f>
        <v>0</v>
      </c>
      <c r="H599" s="230"/>
      <c r="I599" s="236">
        <f>(Egresos!F429)/1000</f>
        <v>0</v>
      </c>
      <c r="J599" s="237"/>
      <c r="M599" s="146"/>
    </row>
    <row r="600" spans="1:13" s="195" customFormat="1" ht="15" x14ac:dyDescent="0.2">
      <c r="A600" s="174" t="str">
        <f>Egresos!A430</f>
        <v>SSS.34.01.003.000.000</v>
      </c>
      <c r="B600" s="175"/>
      <c r="C600" s="229" t="str">
        <f>Egresos!B430</f>
        <v>Créditos de Proveedores</v>
      </c>
      <c r="D600" s="230">
        <f>(Egresos!C430)/1000</f>
        <v>0</v>
      </c>
      <c r="E600" s="231">
        <f>(Egresos!D430)/1000</f>
        <v>0</v>
      </c>
      <c r="F600" s="230"/>
      <c r="G600" s="230">
        <f>(Egresos!E430)/1000</f>
        <v>0</v>
      </c>
      <c r="H600" s="230"/>
      <c r="I600" s="236">
        <f>(Egresos!F430)/1000</f>
        <v>0</v>
      </c>
      <c r="J600" s="237"/>
      <c r="M600" s="146"/>
    </row>
    <row r="601" spans="1:13" s="204" customFormat="1" ht="15" x14ac:dyDescent="0.2">
      <c r="A601" s="174" t="str">
        <f>Egresos!A431</f>
        <v>SSS.34.03.000.000.000</v>
      </c>
      <c r="B601" s="175"/>
      <c r="C601" s="229" t="str">
        <f>Egresos!B431</f>
        <v>INTERESES DEUDA INTERNA</v>
      </c>
      <c r="D601" s="230">
        <f>(Egresos!C431)/1000</f>
        <v>0</v>
      </c>
      <c r="E601" s="231">
        <f>(Egresos!D431)/1000</f>
        <v>0</v>
      </c>
      <c r="F601" s="230"/>
      <c r="G601" s="230">
        <f>(Egresos!E431)/1000</f>
        <v>0</v>
      </c>
      <c r="H601" s="230"/>
      <c r="I601" s="234">
        <f>(Egresos!F431)/1000</f>
        <v>0</v>
      </c>
      <c r="J601" s="235"/>
      <c r="M601" s="146"/>
    </row>
    <row r="602" spans="1:13" s="195" customFormat="1" ht="15" x14ac:dyDescent="0.2">
      <c r="A602" s="174" t="str">
        <f>Egresos!A432</f>
        <v>SSS.34.03.002.000.000</v>
      </c>
      <c r="B602" s="175"/>
      <c r="C602" s="229" t="str">
        <f>Egresos!B432</f>
        <v>Empréstitos</v>
      </c>
      <c r="D602" s="230">
        <f>(Egresos!C432)/1000</f>
        <v>0</v>
      </c>
      <c r="E602" s="231">
        <f>(Egresos!D432)/1000</f>
        <v>0</v>
      </c>
      <c r="F602" s="230"/>
      <c r="G602" s="230">
        <f>(Egresos!E432)/1000</f>
        <v>0</v>
      </c>
      <c r="H602" s="230"/>
      <c r="I602" s="236">
        <f>(Egresos!F432)/1000</f>
        <v>0</v>
      </c>
      <c r="J602" s="237"/>
      <c r="M602" s="146"/>
    </row>
    <row r="603" spans="1:13" s="195" customFormat="1" ht="15" x14ac:dyDescent="0.2">
      <c r="A603" s="174" t="str">
        <f>Egresos!A433</f>
        <v>SSS.34.03.003.000.000</v>
      </c>
      <c r="B603" s="175"/>
      <c r="C603" s="229" t="str">
        <f>Egresos!B433</f>
        <v>Créditos de Proveedores</v>
      </c>
      <c r="D603" s="230">
        <f>(Egresos!C433)/1000</f>
        <v>0</v>
      </c>
      <c r="E603" s="231">
        <f>(Egresos!D433)/1000</f>
        <v>0</v>
      </c>
      <c r="F603" s="230"/>
      <c r="G603" s="230">
        <f>(Egresos!E433)/1000</f>
        <v>0</v>
      </c>
      <c r="H603" s="230"/>
      <c r="I603" s="236">
        <f>(Egresos!F433)/1000</f>
        <v>0</v>
      </c>
      <c r="J603" s="237"/>
      <c r="M603" s="146"/>
    </row>
    <row r="604" spans="1:13" s="204" customFormat="1" ht="15" x14ac:dyDescent="0.2">
      <c r="A604" s="174" t="str">
        <f>Egresos!A434</f>
        <v>SSS.34.05.000.000.000</v>
      </c>
      <c r="B604" s="175"/>
      <c r="C604" s="229" t="str">
        <f>Egresos!B434</f>
        <v>OTROS GASTOS FINANC. DEUDA INTERNA</v>
      </c>
      <c r="D604" s="230">
        <f>(Egresos!C434)/1000</f>
        <v>0</v>
      </c>
      <c r="E604" s="231">
        <f>(Egresos!D434)/1000</f>
        <v>0</v>
      </c>
      <c r="F604" s="230"/>
      <c r="G604" s="230">
        <f>(Egresos!E434)/1000</f>
        <v>0</v>
      </c>
      <c r="H604" s="230"/>
      <c r="I604" s="234">
        <f>(Egresos!F434)/1000</f>
        <v>0</v>
      </c>
      <c r="J604" s="235"/>
      <c r="M604" s="146"/>
    </row>
    <row r="605" spans="1:13" s="195" customFormat="1" ht="15" x14ac:dyDescent="0.2">
      <c r="A605" s="174" t="str">
        <f>Egresos!A435</f>
        <v>SSS.34.05.002.000.000</v>
      </c>
      <c r="B605" s="175"/>
      <c r="C605" s="229" t="str">
        <f>Egresos!B435</f>
        <v>Empréstitos</v>
      </c>
      <c r="D605" s="230">
        <f>(Egresos!C435)/1000</f>
        <v>0</v>
      </c>
      <c r="E605" s="231">
        <f>(Egresos!D435)/1000</f>
        <v>0</v>
      </c>
      <c r="F605" s="230"/>
      <c r="G605" s="230">
        <f>(Egresos!E435)/1000</f>
        <v>0</v>
      </c>
      <c r="H605" s="230"/>
      <c r="I605" s="236">
        <f>(Egresos!F435)/1000</f>
        <v>0</v>
      </c>
      <c r="J605" s="237"/>
      <c r="M605" s="146"/>
    </row>
    <row r="606" spans="1:13" s="195" customFormat="1" ht="15" x14ac:dyDescent="0.2">
      <c r="A606" s="174" t="str">
        <f>Egresos!A436</f>
        <v>SSS.34.05.003.000.000</v>
      </c>
      <c r="B606" s="175"/>
      <c r="C606" s="229" t="str">
        <f>Egresos!B436</f>
        <v>Créditos de Proveedores</v>
      </c>
      <c r="D606" s="230">
        <f>(Egresos!C436)/1000</f>
        <v>0</v>
      </c>
      <c r="E606" s="231">
        <f>(Egresos!D436)/1000</f>
        <v>0</v>
      </c>
      <c r="F606" s="230"/>
      <c r="G606" s="230">
        <f>(Egresos!E436)/1000</f>
        <v>0</v>
      </c>
      <c r="H606" s="230"/>
      <c r="I606" s="236">
        <f>(Egresos!F436)/1000</f>
        <v>0</v>
      </c>
      <c r="J606" s="237"/>
      <c r="M606" s="146"/>
    </row>
    <row r="607" spans="1:13" s="204" customFormat="1" ht="15" x14ac:dyDescent="0.2">
      <c r="A607" s="174" t="str">
        <f>Egresos!A437</f>
        <v>SSS.34.07.000.000.000</v>
      </c>
      <c r="B607" s="175"/>
      <c r="C607" s="229" t="str">
        <f>Egresos!B437</f>
        <v>DEUDA FLOTANTE</v>
      </c>
      <c r="D607" s="230">
        <f>(Egresos!C437)/1000</f>
        <v>2268028</v>
      </c>
      <c r="E607" s="231">
        <f>(Egresos!D437)/1000</f>
        <v>2268028</v>
      </c>
      <c r="F607" s="230">
        <v>1500000</v>
      </c>
      <c r="G607" s="230">
        <v>1368005</v>
      </c>
      <c r="H607" s="230">
        <f>F607-G607</f>
        <v>131995</v>
      </c>
      <c r="I607" s="251">
        <f>(Egresos!F437)/1000</f>
        <v>2188338.3139999998</v>
      </c>
      <c r="J607" s="252"/>
      <c r="K607" s="253"/>
      <c r="M607" s="146"/>
    </row>
    <row r="608" spans="1:13" s="181" customFormat="1" ht="15" x14ac:dyDescent="0.2">
      <c r="A608" s="174" t="str">
        <f>Egresos!A438</f>
        <v>SSS.35.00.000.000.000</v>
      </c>
      <c r="B608" s="175"/>
      <c r="C608" s="229" t="str">
        <f>Egresos!B438</f>
        <v>SALDO FINAL DE CAJA</v>
      </c>
      <c r="D608" s="230">
        <f>(Egresos!C438)/1000</f>
        <v>0</v>
      </c>
      <c r="E608" s="231">
        <f>(Egresos!D438)/1000</f>
        <v>0</v>
      </c>
      <c r="F608" s="230"/>
      <c r="G608" s="230">
        <f>(Egresos!E438)/1000</f>
        <v>0</v>
      </c>
      <c r="H608" s="230"/>
      <c r="I608" s="232">
        <f>(Egresos!F438)/1000</f>
        <v>0</v>
      </c>
      <c r="J608" s="233"/>
      <c r="M608" s="146"/>
    </row>
    <row r="609" spans="1:10" ht="15" x14ac:dyDescent="0.2">
      <c r="A609" s="174"/>
      <c r="B609" s="175"/>
      <c r="C609" s="176"/>
      <c r="D609" s="177"/>
      <c r="E609" s="178"/>
      <c r="F609" s="177"/>
      <c r="G609" s="177"/>
      <c r="H609" s="177"/>
      <c r="I609" s="254"/>
      <c r="J609" s="255"/>
    </row>
    <row r="610" spans="1:10" ht="15" x14ac:dyDescent="0.2">
      <c r="A610" s="256"/>
      <c r="B610" s="257"/>
      <c r="C610" s="257"/>
      <c r="D610" s="258"/>
      <c r="E610" s="259"/>
      <c r="F610" s="258"/>
      <c r="G610" s="258"/>
      <c r="H610" s="258"/>
      <c r="I610" s="260"/>
      <c r="J610" s="261"/>
    </row>
  </sheetData>
  <mergeCells count="604">
    <mergeCell ref="A172:B172"/>
    <mergeCell ref="I607:J607"/>
    <mergeCell ref="I608:J608"/>
    <mergeCell ref="I609:J609"/>
    <mergeCell ref="A610:C610"/>
    <mergeCell ref="I610:J610"/>
    <mergeCell ref="I587:J587"/>
    <mergeCell ref="I588:J588"/>
    <mergeCell ref="I589:J589"/>
    <mergeCell ref="I590:J590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600:J600"/>
    <mergeCell ref="I601:J601"/>
    <mergeCell ref="I602:J602"/>
    <mergeCell ref="I603:J603"/>
    <mergeCell ref="I604:J604"/>
    <mergeCell ref="I605:J605"/>
    <mergeCell ref="I606:J606"/>
    <mergeCell ref="I584:J584"/>
    <mergeCell ref="I585:J585"/>
    <mergeCell ref="I586:J586"/>
    <mergeCell ref="I563:J563"/>
    <mergeCell ref="I564:J564"/>
    <mergeCell ref="I565:J565"/>
    <mergeCell ref="I566:J566"/>
    <mergeCell ref="I567:J567"/>
    <mergeCell ref="I568:J568"/>
    <mergeCell ref="I569:J569"/>
    <mergeCell ref="I570:J570"/>
    <mergeCell ref="I571:J571"/>
    <mergeCell ref="I572:J572"/>
    <mergeCell ref="I573:J573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82:J582"/>
    <mergeCell ref="I583:J583"/>
    <mergeCell ref="I560:J560"/>
    <mergeCell ref="I561:J561"/>
    <mergeCell ref="I562:J562"/>
    <mergeCell ref="I539:J539"/>
    <mergeCell ref="I540:J540"/>
    <mergeCell ref="I541:J541"/>
    <mergeCell ref="I542:J542"/>
    <mergeCell ref="I543:J543"/>
    <mergeCell ref="I544:J544"/>
    <mergeCell ref="I545:J545"/>
    <mergeCell ref="I546:J546"/>
    <mergeCell ref="I547:J547"/>
    <mergeCell ref="I548:J548"/>
    <mergeCell ref="I549:J549"/>
    <mergeCell ref="I550:J550"/>
    <mergeCell ref="I551:J551"/>
    <mergeCell ref="I552:J552"/>
    <mergeCell ref="I553:J553"/>
    <mergeCell ref="I554:J554"/>
    <mergeCell ref="I555:J555"/>
    <mergeCell ref="I556:J556"/>
    <mergeCell ref="I557:J557"/>
    <mergeCell ref="I558:J558"/>
    <mergeCell ref="I559:J559"/>
    <mergeCell ref="I536:J536"/>
    <mergeCell ref="I537:J537"/>
    <mergeCell ref="I538:J538"/>
    <mergeCell ref="I515:J515"/>
    <mergeCell ref="I516:J516"/>
    <mergeCell ref="I517:J517"/>
    <mergeCell ref="I518:J518"/>
    <mergeCell ref="I519:J519"/>
    <mergeCell ref="I520:J520"/>
    <mergeCell ref="I521:J521"/>
    <mergeCell ref="I522:J522"/>
    <mergeCell ref="I523:J523"/>
    <mergeCell ref="I524:J524"/>
    <mergeCell ref="I525:J525"/>
    <mergeCell ref="I526:J526"/>
    <mergeCell ref="I527:J527"/>
    <mergeCell ref="I528:J528"/>
    <mergeCell ref="I529:J529"/>
    <mergeCell ref="I530:J530"/>
    <mergeCell ref="I531:J531"/>
    <mergeCell ref="I532:J532"/>
    <mergeCell ref="I533:J533"/>
    <mergeCell ref="I534:J534"/>
    <mergeCell ref="I535:J535"/>
    <mergeCell ref="I512:J512"/>
    <mergeCell ref="I513:J513"/>
    <mergeCell ref="I514:J514"/>
    <mergeCell ref="I491:J491"/>
    <mergeCell ref="I492:J492"/>
    <mergeCell ref="I493:J493"/>
    <mergeCell ref="I494:J494"/>
    <mergeCell ref="I495:J495"/>
    <mergeCell ref="I496:J496"/>
    <mergeCell ref="I497:J497"/>
    <mergeCell ref="I498:J498"/>
    <mergeCell ref="I499:J499"/>
    <mergeCell ref="I500:J500"/>
    <mergeCell ref="I501:J501"/>
    <mergeCell ref="I502:J502"/>
    <mergeCell ref="I503:J503"/>
    <mergeCell ref="I504:J504"/>
    <mergeCell ref="I505:J505"/>
    <mergeCell ref="I506:J506"/>
    <mergeCell ref="I507:J507"/>
    <mergeCell ref="I508:J508"/>
    <mergeCell ref="I509:J509"/>
    <mergeCell ref="I510:J510"/>
    <mergeCell ref="I511:J511"/>
    <mergeCell ref="I488:J488"/>
    <mergeCell ref="I489:J489"/>
    <mergeCell ref="I490:J490"/>
    <mergeCell ref="I467:J467"/>
    <mergeCell ref="I468:J468"/>
    <mergeCell ref="I469:J469"/>
    <mergeCell ref="I470:J470"/>
    <mergeCell ref="I471:J471"/>
    <mergeCell ref="I472:J472"/>
    <mergeCell ref="I473:J473"/>
    <mergeCell ref="I474:J474"/>
    <mergeCell ref="I475:J475"/>
    <mergeCell ref="I476:J476"/>
    <mergeCell ref="I477:J477"/>
    <mergeCell ref="I478:J478"/>
    <mergeCell ref="I479:J479"/>
    <mergeCell ref="I480:J480"/>
    <mergeCell ref="I481:J481"/>
    <mergeCell ref="I482:J482"/>
    <mergeCell ref="I483:J483"/>
    <mergeCell ref="I484:J484"/>
    <mergeCell ref="I485:J485"/>
    <mergeCell ref="I486:J486"/>
    <mergeCell ref="I487:J487"/>
    <mergeCell ref="I464:J464"/>
    <mergeCell ref="I465:J465"/>
    <mergeCell ref="I466:J466"/>
    <mergeCell ref="I443:J443"/>
    <mergeCell ref="I444:J444"/>
    <mergeCell ref="I445:J445"/>
    <mergeCell ref="I446:J446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I455:J455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40:J440"/>
    <mergeCell ref="I441:J441"/>
    <mergeCell ref="I442:J442"/>
    <mergeCell ref="I419:J419"/>
    <mergeCell ref="I420:J420"/>
    <mergeCell ref="I421:J421"/>
    <mergeCell ref="I422:J422"/>
    <mergeCell ref="I423:J423"/>
    <mergeCell ref="I424:J424"/>
    <mergeCell ref="I425:J425"/>
    <mergeCell ref="I426:J426"/>
    <mergeCell ref="I427:J427"/>
    <mergeCell ref="I428:J428"/>
    <mergeCell ref="I429:J429"/>
    <mergeCell ref="I430:J430"/>
    <mergeCell ref="I431:J431"/>
    <mergeCell ref="I432:J432"/>
    <mergeCell ref="I433:J433"/>
    <mergeCell ref="I434:J434"/>
    <mergeCell ref="I435:J435"/>
    <mergeCell ref="I436:J436"/>
    <mergeCell ref="I437:J437"/>
    <mergeCell ref="I438:J438"/>
    <mergeCell ref="I439:J439"/>
    <mergeCell ref="I416:J416"/>
    <mergeCell ref="I417:J417"/>
    <mergeCell ref="I418:J418"/>
    <mergeCell ref="I395:J395"/>
    <mergeCell ref="I396:J396"/>
    <mergeCell ref="I397:J397"/>
    <mergeCell ref="I398:J398"/>
    <mergeCell ref="I399:J399"/>
    <mergeCell ref="I400:J400"/>
    <mergeCell ref="I401:J401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411:J411"/>
    <mergeCell ref="I412:J412"/>
    <mergeCell ref="I413:J413"/>
    <mergeCell ref="I414:J414"/>
    <mergeCell ref="I415:J415"/>
    <mergeCell ref="I392:J392"/>
    <mergeCell ref="I393:J393"/>
    <mergeCell ref="I394:J394"/>
    <mergeCell ref="I371:J371"/>
    <mergeCell ref="I372:J372"/>
    <mergeCell ref="I373:J373"/>
    <mergeCell ref="I374:J374"/>
    <mergeCell ref="I375:J375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84:J384"/>
    <mergeCell ref="I385:J385"/>
    <mergeCell ref="I386:J386"/>
    <mergeCell ref="I387:J387"/>
    <mergeCell ref="I388:J388"/>
    <mergeCell ref="I389:J389"/>
    <mergeCell ref="I390:J390"/>
    <mergeCell ref="I391:J391"/>
    <mergeCell ref="I368:J368"/>
    <mergeCell ref="I369:J369"/>
    <mergeCell ref="I370:J370"/>
    <mergeCell ref="I347:J347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6:J356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66:J366"/>
    <mergeCell ref="I367:J367"/>
    <mergeCell ref="I344:J344"/>
    <mergeCell ref="I345:J345"/>
    <mergeCell ref="I346:J346"/>
    <mergeCell ref="I323:J323"/>
    <mergeCell ref="I324:J324"/>
    <mergeCell ref="I325:J325"/>
    <mergeCell ref="I326:J326"/>
    <mergeCell ref="I327:J327"/>
    <mergeCell ref="I328:J328"/>
    <mergeCell ref="I329:J329"/>
    <mergeCell ref="I330:J330"/>
    <mergeCell ref="I331:J331"/>
    <mergeCell ref="I332:J332"/>
    <mergeCell ref="I333:J333"/>
    <mergeCell ref="I334:J334"/>
    <mergeCell ref="I335:J335"/>
    <mergeCell ref="I336:J336"/>
    <mergeCell ref="I337:J337"/>
    <mergeCell ref="I338:J338"/>
    <mergeCell ref="I339:J339"/>
    <mergeCell ref="I340:J340"/>
    <mergeCell ref="I341:J341"/>
    <mergeCell ref="I342:J342"/>
    <mergeCell ref="I343:J343"/>
    <mergeCell ref="I320:J320"/>
    <mergeCell ref="I321:J321"/>
    <mergeCell ref="I322:J322"/>
    <mergeCell ref="I299:J299"/>
    <mergeCell ref="I300:J300"/>
    <mergeCell ref="I301:J301"/>
    <mergeCell ref="I302:J302"/>
    <mergeCell ref="I303:J303"/>
    <mergeCell ref="I304:J304"/>
    <mergeCell ref="I305:J305"/>
    <mergeCell ref="I306:J306"/>
    <mergeCell ref="I307:J307"/>
    <mergeCell ref="I308:J308"/>
    <mergeCell ref="I309:J309"/>
    <mergeCell ref="I310:J310"/>
    <mergeCell ref="I311:J311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296:J296"/>
    <mergeCell ref="I297:J297"/>
    <mergeCell ref="I298:J298"/>
    <mergeCell ref="I275:J275"/>
    <mergeCell ref="I276:J276"/>
    <mergeCell ref="I277:J277"/>
    <mergeCell ref="I278:J278"/>
    <mergeCell ref="I279:J279"/>
    <mergeCell ref="I280:J280"/>
    <mergeCell ref="I281:J281"/>
    <mergeCell ref="I282:J282"/>
    <mergeCell ref="I283:J283"/>
    <mergeCell ref="I284:J284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94:J294"/>
    <mergeCell ref="I295:J295"/>
    <mergeCell ref="I272:J272"/>
    <mergeCell ref="I273:J273"/>
    <mergeCell ref="I274:J274"/>
    <mergeCell ref="I251:J251"/>
    <mergeCell ref="I252:J252"/>
    <mergeCell ref="I253:J253"/>
    <mergeCell ref="I254:J254"/>
    <mergeCell ref="I255:J255"/>
    <mergeCell ref="I256:J256"/>
    <mergeCell ref="I257:J257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67:J267"/>
    <mergeCell ref="I268:J268"/>
    <mergeCell ref="I269:J269"/>
    <mergeCell ref="I270:J270"/>
    <mergeCell ref="I271:J271"/>
    <mergeCell ref="I248:J248"/>
    <mergeCell ref="I249:J249"/>
    <mergeCell ref="I250:J250"/>
    <mergeCell ref="I227:J227"/>
    <mergeCell ref="I228:J228"/>
    <mergeCell ref="I229:J229"/>
    <mergeCell ref="I230:J230"/>
    <mergeCell ref="I231:J231"/>
    <mergeCell ref="I232:J232"/>
    <mergeCell ref="I233:J233"/>
    <mergeCell ref="I234:J234"/>
    <mergeCell ref="I235:J235"/>
    <mergeCell ref="I236:J236"/>
    <mergeCell ref="I237:J237"/>
    <mergeCell ref="I238:J238"/>
    <mergeCell ref="I239:J239"/>
    <mergeCell ref="I240:J240"/>
    <mergeCell ref="I241:J241"/>
    <mergeCell ref="I242:J242"/>
    <mergeCell ref="I243:J243"/>
    <mergeCell ref="I244:J244"/>
    <mergeCell ref="I245:J245"/>
    <mergeCell ref="I246:J246"/>
    <mergeCell ref="I247:J247"/>
    <mergeCell ref="I224:J224"/>
    <mergeCell ref="I225:J225"/>
    <mergeCell ref="I226:J226"/>
    <mergeCell ref="I203:J203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212:J212"/>
    <mergeCell ref="I213:J213"/>
    <mergeCell ref="I214:J214"/>
    <mergeCell ref="I215:J215"/>
    <mergeCell ref="I216:J216"/>
    <mergeCell ref="I217:J217"/>
    <mergeCell ref="I218:J218"/>
    <mergeCell ref="I219:J219"/>
    <mergeCell ref="I220:J220"/>
    <mergeCell ref="I221:J221"/>
    <mergeCell ref="I222:J222"/>
    <mergeCell ref="I223:J223"/>
    <mergeCell ref="I200:J200"/>
    <mergeCell ref="I201:J201"/>
    <mergeCell ref="I202:J202"/>
    <mergeCell ref="I189:J189"/>
    <mergeCell ref="I190:J190"/>
    <mergeCell ref="I179:J179"/>
    <mergeCell ref="I180:J180"/>
    <mergeCell ref="I181:J181"/>
    <mergeCell ref="I182:J182"/>
    <mergeCell ref="I183:J183"/>
    <mergeCell ref="I184:J184"/>
    <mergeCell ref="I191:J191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185:J185"/>
    <mergeCell ref="I186:J186"/>
    <mergeCell ref="I187:J187"/>
    <mergeCell ref="I188:J188"/>
    <mergeCell ref="I173:J173"/>
    <mergeCell ref="I174:J174"/>
    <mergeCell ref="I175:J175"/>
    <mergeCell ref="I176:J176"/>
    <mergeCell ref="I177:J177"/>
    <mergeCell ref="I178:J178"/>
    <mergeCell ref="I172:J172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I169:J169"/>
    <mergeCell ref="I157:J157"/>
    <mergeCell ref="I158:J158"/>
    <mergeCell ref="I159:J159"/>
    <mergeCell ref="I136:J136"/>
    <mergeCell ref="I137:J137"/>
    <mergeCell ref="I138:J138"/>
    <mergeCell ref="I139:J139"/>
    <mergeCell ref="I140:J140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33:J133"/>
    <mergeCell ref="I134:J134"/>
    <mergeCell ref="I135:J135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09:J109"/>
    <mergeCell ref="I110:J110"/>
    <mergeCell ref="I111:J111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I107:J107"/>
    <mergeCell ref="I108:J108"/>
    <mergeCell ref="I85:J85"/>
    <mergeCell ref="I86:J86"/>
    <mergeCell ref="I87:J87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I84:J84"/>
    <mergeCell ref="I61:J61"/>
    <mergeCell ref="I62:J62"/>
    <mergeCell ref="I63:J63"/>
    <mergeCell ref="I40:J40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37:J37"/>
    <mergeCell ref="I38:J38"/>
    <mergeCell ref="I39:J39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14:J14"/>
    <mergeCell ref="I15:J15"/>
    <mergeCell ref="A1:A2"/>
    <mergeCell ref="B1:K1"/>
    <mergeCell ref="B4:I4"/>
    <mergeCell ref="B5:I5"/>
    <mergeCell ref="B6:I6"/>
    <mergeCell ref="B9:I9"/>
    <mergeCell ref="A13:B13"/>
    <mergeCell ref="I13:J13"/>
  </mergeCells>
  <pageMargins left="0.39370078740157483" right="0.39370078740157483" top="0.78740157480314965" bottom="1.1484881889763781" header="0.78740157480314965" footer="0.78740157480314965"/>
  <pageSetup paperSize="9" scale="72" fitToHeight="0" orientation="portrait" r:id="rId1"/>
  <headerFooter alignWithMargins="0">
    <oddFooter>&amp;L&amp;C&amp;"Arial"&amp;8&amp;P 
/ 
&amp;N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0"/>
  <sheetViews>
    <sheetView topLeftCell="A128" zoomScaleNormal="100" workbookViewId="0">
      <selection activeCell="E54" sqref="E54"/>
    </sheetView>
  </sheetViews>
  <sheetFormatPr baseColWidth="10" defaultColWidth="11.42578125" defaultRowHeight="15" x14ac:dyDescent="0.3"/>
  <cols>
    <col min="1" max="1" width="23.85546875" style="53" bestFit="1" customWidth="1"/>
    <col min="2" max="2" width="44.5703125" style="53" customWidth="1"/>
    <col min="3" max="3" width="18.5703125" style="53" customWidth="1"/>
    <col min="4" max="4" width="17.140625" style="53" customWidth="1"/>
    <col min="5" max="5" width="16.85546875" style="53" bestFit="1" customWidth="1"/>
    <col min="6" max="6" width="17" style="53" customWidth="1"/>
    <col min="7" max="7" width="11.42578125" style="54"/>
    <col min="8" max="16384" width="11.42578125" style="53"/>
  </cols>
  <sheetData>
    <row r="1" spans="1:9" s="102" customFormat="1" ht="73.7" customHeight="1" x14ac:dyDescent="0.2">
      <c r="A1" s="104" t="s">
        <v>438</v>
      </c>
      <c r="B1" s="104" t="s">
        <v>439</v>
      </c>
      <c r="C1" s="104" t="s">
        <v>440</v>
      </c>
      <c r="D1" s="104" t="s">
        <v>441</v>
      </c>
      <c r="E1" s="104" t="s">
        <v>442</v>
      </c>
      <c r="F1" s="104" t="s">
        <v>443</v>
      </c>
      <c r="G1" s="103"/>
    </row>
    <row r="2" spans="1:9" ht="27.75" x14ac:dyDescent="0.3">
      <c r="A2" s="64" t="s">
        <v>444</v>
      </c>
      <c r="B2" s="63" t="s">
        <v>445</v>
      </c>
      <c r="C2" s="73">
        <f>SUM(C3+C20+C26+C27)</f>
        <v>0</v>
      </c>
      <c r="D2" s="73">
        <f>SUM(D3+D20+D26+D27)</f>
        <v>0</v>
      </c>
      <c r="E2" s="73">
        <f>SUM(E3+E20+E26+E27)</f>
        <v>0</v>
      </c>
      <c r="F2" s="73">
        <f>SUM(F3+F20+F26+F27)</f>
        <v>0</v>
      </c>
      <c r="G2" s="72" t="s">
        <v>446</v>
      </c>
      <c r="H2" s="56"/>
      <c r="I2" s="56"/>
    </row>
    <row r="3" spans="1:9" x14ac:dyDescent="0.3">
      <c r="A3" s="71" t="s">
        <v>447</v>
      </c>
      <c r="B3" s="70" t="s">
        <v>448</v>
      </c>
      <c r="C3" s="69">
        <f>SUM(C4+C7+C11+C17+C19)</f>
        <v>0</v>
      </c>
      <c r="D3" s="69">
        <f>SUM(D4+D7+D11+D17+D19)</f>
        <v>0</v>
      </c>
      <c r="E3" s="69">
        <f>SUM(E4+E7+E11+E17+E19)</f>
        <v>0</v>
      </c>
      <c r="F3" s="69">
        <f>SUM(F4+F7+F11+F17+F19)</f>
        <v>0</v>
      </c>
      <c r="G3" s="68"/>
      <c r="H3" s="56"/>
      <c r="I3" s="56"/>
    </row>
    <row r="4" spans="1:9" x14ac:dyDescent="0.3">
      <c r="A4" s="67" t="s">
        <v>449</v>
      </c>
      <c r="B4" s="66" t="s">
        <v>450</v>
      </c>
      <c r="C4" s="80">
        <f>SUM(C5+C6)</f>
        <v>0</v>
      </c>
      <c r="D4" s="80">
        <f>SUM(D5+D6)</f>
        <v>0</v>
      </c>
      <c r="E4" s="80">
        <f>SUM(E5+E6)</f>
        <v>0</v>
      </c>
      <c r="F4" s="80">
        <f>SUM(F5+F6)</f>
        <v>0</v>
      </c>
      <c r="G4" s="68"/>
      <c r="H4" s="56"/>
      <c r="I4" s="56"/>
    </row>
    <row r="5" spans="1:9" x14ac:dyDescent="0.3">
      <c r="A5" s="79" t="s">
        <v>451</v>
      </c>
      <c r="B5" s="78" t="s">
        <v>452</v>
      </c>
      <c r="C5" s="77"/>
      <c r="D5" s="77"/>
      <c r="E5" s="77"/>
      <c r="F5" s="77"/>
      <c r="G5" s="76"/>
    </row>
    <row r="6" spans="1:9" x14ac:dyDescent="0.3">
      <c r="A6" s="79" t="s">
        <v>453</v>
      </c>
      <c r="B6" s="78" t="s">
        <v>454</v>
      </c>
      <c r="C6" s="77"/>
      <c r="D6" s="77"/>
      <c r="E6" s="77"/>
      <c r="F6" s="77"/>
      <c r="G6" s="76"/>
    </row>
    <row r="7" spans="1:9" x14ac:dyDescent="0.3">
      <c r="A7" s="67" t="s">
        <v>455</v>
      </c>
      <c r="B7" s="66" t="s">
        <v>456</v>
      </c>
      <c r="C7" s="80">
        <f>SUM(C8+C9+C10)</f>
        <v>0</v>
      </c>
      <c r="D7" s="80">
        <f>SUM(D8+D9+D10)</f>
        <v>0</v>
      </c>
      <c r="E7" s="80">
        <f>SUM(E8+E9+E10)</f>
        <v>0</v>
      </c>
      <c r="F7" s="80">
        <f>SUM(F8+F9+F10)</f>
        <v>0</v>
      </c>
      <c r="G7" s="68"/>
      <c r="H7" s="56"/>
      <c r="I7" s="56"/>
    </row>
    <row r="8" spans="1:9" x14ac:dyDescent="0.3">
      <c r="A8" s="79" t="s">
        <v>457</v>
      </c>
      <c r="B8" s="78" t="s">
        <v>458</v>
      </c>
      <c r="C8" s="77"/>
      <c r="D8" s="77"/>
      <c r="E8" s="77"/>
      <c r="F8" s="77"/>
      <c r="G8" s="76"/>
    </row>
    <row r="9" spans="1:9" x14ac:dyDescent="0.3">
      <c r="A9" s="79" t="s">
        <v>459</v>
      </c>
      <c r="B9" s="78" t="s">
        <v>460</v>
      </c>
      <c r="C9" s="77"/>
      <c r="D9" s="77"/>
      <c r="E9" s="77"/>
      <c r="F9" s="77"/>
      <c r="G9" s="76"/>
    </row>
    <row r="10" spans="1:9" x14ac:dyDescent="0.3">
      <c r="A10" s="79" t="s">
        <v>461</v>
      </c>
      <c r="B10" s="78" t="s">
        <v>462</v>
      </c>
      <c r="C10" s="77"/>
      <c r="D10" s="77"/>
      <c r="E10" s="77"/>
      <c r="F10" s="77"/>
      <c r="G10" s="76"/>
    </row>
    <row r="11" spans="1:9" x14ac:dyDescent="0.3">
      <c r="A11" s="67" t="s">
        <v>463</v>
      </c>
      <c r="B11" s="66" t="s">
        <v>464</v>
      </c>
      <c r="C11" s="80">
        <f>SUM(C12+C13+C14+C15+C16)</f>
        <v>0</v>
      </c>
      <c r="D11" s="80">
        <f>SUM(D12+D13+D14+D15+D16)</f>
        <v>0</v>
      </c>
      <c r="E11" s="80">
        <f>SUM(E12+E13+E14+E15+E16)</f>
        <v>0</v>
      </c>
      <c r="F11" s="80">
        <f>SUM(F12+F13+F14+F15+F16)</f>
        <v>0</v>
      </c>
      <c r="G11" s="68"/>
      <c r="H11" s="56"/>
      <c r="I11" s="56"/>
    </row>
    <row r="12" spans="1:9" x14ac:dyDescent="0.3">
      <c r="A12" s="79" t="s">
        <v>465</v>
      </c>
      <c r="B12" s="78" t="s">
        <v>466</v>
      </c>
      <c r="C12" s="77"/>
      <c r="D12" s="77"/>
      <c r="E12" s="77"/>
      <c r="F12" s="77"/>
      <c r="G12" s="76"/>
    </row>
    <row r="13" spans="1:9" x14ac:dyDescent="0.3">
      <c r="A13" s="79" t="s">
        <v>467</v>
      </c>
      <c r="B13" s="78" t="s">
        <v>468</v>
      </c>
      <c r="C13" s="77"/>
      <c r="D13" s="77"/>
      <c r="E13" s="77"/>
      <c r="F13" s="77"/>
      <c r="G13" s="76"/>
    </row>
    <row r="14" spans="1:9" x14ac:dyDescent="0.3">
      <c r="A14" s="79" t="s">
        <v>469</v>
      </c>
      <c r="B14" s="78" t="s">
        <v>470</v>
      </c>
      <c r="C14" s="77"/>
      <c r="D14" s="77"/>
      <c r="E14" s="77"/>
      <c r="F14" s="77"/>
      <c r="G14" s="76"/>
    </row>
    <row r="15" spans="1:9" x14ac:dyDescent="0.3">
      <c r="A15" s="79" t="s">
        <v>471</v>
      </c>
      <c r="B15" s="78" t="s">
        <v>472</v>
      </c>
      <c r="C15" s="77"/>
      <c r="D15" s="77"/>
      <c r="E15" s="77"/>
      <c r="F15" s="77"/>
      <c r="G15" s="76"/>
    </row>
    <row r="16" spans="1:9" x14ac:dyDescent="0.3">
      <c r="A16" s="79" t="s">
        <v>473</v>
      </c>
      <c r="B16" s="78" t="s">
        <v>474</v>
      </c>
      <c r="C16" s="77"/>
      <c r="D16" s="77"/>
      <c r="E16" s="77"/>
      <c r="F16" s="77"/>
      <c r="G16" s="76"/>
    </row>
    <row r="17" spans="1:9" x14ac:dyDescent="0.3">
      <c r="A17" s="67" t="s">
        <v>475</v>
      </c>
      <c r="B17" s="66" t="s">
        <v>476</v>
      </c>
      <c r="C17" s="80">
        <f>SUM(C18)</f>
        <v>0</v>
      </c>
      <c r="D17" s="80">
        <f>SUM(D18)</f>
        <v>0</v>
      </c>
      <c r="E17" s="80">
        <f>SUM(E18)</f>
        <v>0</v>
      </c>
      <c r="F17" s="80">
        <f>SUM(F18)</f>
        <v>0</v>
      </c>
      <c r="G17" s="68"/>
      <c r="H17" s="56"/>
      <c r="I17" s="56"/>
    </row>
    <row r="18" spans="1:9" x14ac:dyDescent="0.3">
      <c r="A18" s="79" t="s">
        <v>477</v>
      </c>
      <c r="B18" s="78" t="s">
        <v>478</v>
      </c>
      <c r="C18" s="65"/>
      <c r="D18" s="65"/>
      <c r="E18" s="65"/>
      <c r="F18" s="65"/>
      <c r="G18" s="76"/>
    </row>
    <row r="19" spans="1:9" x14ac:dyDescent="0.3">
      <c r="A19" s="67" t="s">
        <v>479</v>
      </c>
      <c r="B19" s="66" t="s">
        <v>480</v>
      </c>
      <c r="C19" s="65"/>
      <c r="D19" s="65"/>
      <c r="E19" s="65"/>
      <c r="F19" s="65"/>
      <c r="G19" s="76"/>
    </row>
    <row r="20" spans="1:9" x14ac:dyDescent="0.3">
      <c r="A20" s="71" t="s">
        <v>481</v>
      </c>
      <c r="B20" s="70" t="s">
        <v>482</v>
      </c>
      <c r="C20" s="69">
        <f>SUM(C21+C24+C25)</f>
        <v>0</v>
      </c>
      <c r="D20" s="69">
        <f>SUM(D21+D24+D25)</f>
        <v>0</v>
      </c>
      <c r="E20" s="69">
        <f>SUM(E21+E24+E25)</f>
        <v>0</v>
      </c>
      <c r="F20" s="69">
        <f>SUM(F21+F24+F25)</f>
        <v>0</v>
      </c>
      <c r="G20" s="68"/>
      <c r="H20" s="56"/>
      <c r="I20" s="56"/>
    </row>
    <row r="21" spans="1:9" x14ac:dyDescent="0.3">
      <c r="A21" s="67" t="s">
        <v>483</v>
      </c>
      <c r="B21" s="66" t="s">
        <v>484</v>
      </c>
      <c r="C21" s="80">
        <f>SUM(C22+C23)</f>
        <v>0</v>
      </c>
      <c r="D21" s="80">
        <f>SUM(D22+D23)</f>
        <v>0</v>
      </c>
      <c r="E21" s="80">
        <f>SUM(E22+E23)</f>
        <v>0</v>
      </c>
      <c r="F21" s="80">
        <f>SUM(F22+F23)</f>
        <v>0</v>
      </c>
      <c r="G21" s="68"/>
      <c r="H21" s="56"/>
      <c r="I21" s="56"/>
    </row>
    <row r="22" spans="1:9" x14ac:dyDescent="0.3">
      <c r="A22" s="79" t="s">
        <v>485</v>
      </c>
      <c r="B22" s="78" t="s">
        <v>452</v>
      </c>
      <c r="C22" s="65"/>
      <c r="D22" s="65"/>
      <c r="E22" s="65"/>
      <c r="F22" s="65"/>
      <c r="G22" s="76"/>
    </row>
    <row r="23" spans="1:9" x14ac:dyDescent="0.3">
      <c r="A23" s="79" t="s">
        <v>486</v>
      </c>
      <c r="B23" s="78" t="s">
        <v>454</v>
      </c>
      <c r="C23" s="65"/>
      <c r="D23" s="65"/>
      <c r="E23" s="65"/>
      <c r="F23" s="65"/>
      <c r="G23" s="76"/>
    </row>
    <row r="24" spans="1:9" x14ac:dyDescent="0.3">
      <c r="A24" s="67" t="s">
        <v>487</v>
      </c>
      <c r="B24" s="66" t="s">
        <v>488</v>
      </c>
      <c r="C24" s="65"/>
      <c r="D24" s="65"/>
      <c r="E24" s="65"/>
      <c r="F24" s="65"/>
      <c r="G24" s="76"/>
    </row>
    <row r="25" spans="1:9" x14ac:dyDescent="0.3">
      <c r="A25" s="67" t="s">
        <v>489</v>
      </c>
      <c r="B25" s="66" t="s">
        <v>474</v>
      </c>
      <c r="C25" s="65"/>
      <c r="D25" s="65"/>
      <c r="E25" s="65"/>
      <c r="F25" s="65"/>
      <c r="G25" s="76"/>
    </row>
    <row r="26" spans="1:9" ht="27.75" x14ac:dyDescent="0.3">
      <c r="A26" s="71" t="s">
        <v>490</v>
      </c>
      <c r="B26" s="70" t="s">
        <v>491</v>
      </c>
      <c r="C26" s="62"/>
      <c r="D26" s="62"/>
      <c r="E26" s="62"/>
      <c r="F26" s="62"/>
      <c r="G26" s="76"/>
    </row>
    <row r="27" spans="1:9" x14ac:dyDescent="0.3">
      <c r="A27" s="71" t="s">
        <v>492</v>
      </c>
      <c r="B27" s="70" t="s">
        <v>493</v>
      </c>
      <c r="C27" s="62"/>
      <c r="D27" s="62"/>
      <c r="E27" s="62"/>
      <c r="F27" s="62"/>
      <c r="G27" s="76"/>
    </row>
    <row r="28" spans="1:9" x14ac:dyDescent="0.3">
      <c r="A28" s="64" t="s">
        <v>494</v>
      </c>
      <c r="B28" s="63" t="s">
        <v>495</v>
      </c>
      <c r="C28" s="73">
        <f>SUM(C29+C30+C58)</f>
        <v>18155000000</v>
      </c>
      <c r="D28" s="73">
        <f>SUM(D29+D30+D58)</f>
        <v>18155000000</v>
      </c>
      <c r="E28" s="73">
        <f>SUM(E29+E30+E58)</f>
        <v>11454442473</v>
      </c>
      <c r="F28" s="73">
        <f>SUM(F29+F30+F58)</f>
        <v>6700557527</v>
      </c>
      <c r="G28" s="72" t="s">
        <v>446</v>
      </c>
      <c r="H28" s="56"/>
      <c r="I28" s="56"/>
    </row>
    <row r="29" spans="1:9" x14ac:dyDescent="0.3">
      <c r="A29" s="71" t="s">
        <v>496</v>
      </c>
      <c r="B29" s="70" t="s">
        <v>497</v>
      </c>
      <c r="C29" s="62"/>
      <c r="D29" s="62"/>
      <c r="E29" s="62"/>
      <c r="F29" s="62"/>
      <c r="G29" s="76"/>
    </row>
    <row r="30" spans="1:9" x14ac:dyDescent="0.3">
      <c r="A30" s="71" t="s">
        <v>498</v>
      </c>
      <c r="B30" s="94" t="s">
        <v>499</v>
      </c>
      <c r="C30" s="69">
        <f>SUM(C31+C34+C40+C42+C44+C48+C55+C56+C57+C52)</f>
        <v>18155000000</v>
      </c>
      <c r="D30" s="69">
        <f>SUM(D31+D34+D40+D42+D44+D48+D55+D56+D57+D52)</f>
        <v>18155000000</v>
      </c>
      <c r="E30" s="69">
        <f>SUM(E31+E34+E40+E42+E44+E48+E55+E56+E57+E52)</f>
        <v>11454442473</v>
      </c>
      <c r="F30" s="69">
        <f>SUM(F31+F34+F40+F42+F44+F48+F55+F56+F57+F52)</f>
        <v>6700557527</v>
      </c>
      <c r="G30" s="68"/>
      <c r="H30" s="56"/>
      <c r="I30" s="56"/>
    </row>
    <row r="31" spans="1:9" ht="27.75" x14ac:dyDescent="0.3">
      <c r="A31" s="67" t="s">
        <v>500</v>
      </c>
      <c r="B31" s="66" t="s">
        <v>501</v>
      </c>
      <c r="C31" s="80">
        <f>SUM(C32+C33)</f>
        <v>0</v>
      </c>
      <c r="D31" s="80">
        <f>SUM(D32+D33)</f>
        <v>0</v>
      </c>
      <c r="E31" s="80">
        <f>SUM(E32+E33)</f>
        <v>0</v>
      </c>
      <c r="F31" s="80">
        <f>SUM(F32+F33)</f>
        <v>0</v>
      </c>
      <c r="G31" s="68"/>
      <c r="H31" s="56"/>
      <c r="I31" s="56"/>
    </row>
    <row r="32" spans="1:9" x14ac:dyDescent="0.3">
      <c r="A32" s="79" t="s">
        <v>502</v>
      </c>
      <c r="B32" s="78" t="s">
        <v>503</v>
      </c>
      <c r="C32" s="77"/>
      <c r="D32" s="77"/>
      <c r="E32" s="77"/>
      <c r="F32" s="77"/>
      <c r="G32" s="76"/>
    </row>
    <row r="33" spans="1:14" x14ac:dyDescent="0.3">
      <c r="A33" s="79" t="s">
        <v>504</v>
      </c>
      <c r="B33" s="78" t="s">
        <v>505</v>
      </c>
      <c r="C33" s="77"/>
      <c r="D33" s="77"/>
      <c r="E33" s="77"/>
      <c r="F33" s="77"/>
      <c r="G33" s="76"/>
    </row>
    <row r="34" spans="1:14" x14ac:dyDescent="0.3">
      <c r="A34" s="67" t="s">
        <v>506</v>
      </c>
      <c r="B34" s="66" t="s">
        <v>507</v>
      </c>
      <c r="C34" s="80">
        <f>C35+C36+C37+C38+C39</f>
        <v>0</v>
      </c>
      <c r="D34" s="80">
        <f>D35+D36+D37+D38+D39</f>
        <v>0</v>
      </c>
      <c r="E34" s="80">
        <f>E35+E36+E37+E38+E39</f>
        <v>0</v>
      </c>
      <c r="F34" s="80">
        <f>F35+F36+F37+F38+F39</f>
        <v>0</v>
      </c>
      <c r="G34" s="68"/>
      <c r="H34" s="96"/>
      <c r="I34" s="96"/>
      <c r="J34" s="87"/>
      <c r="K34" s="87"/>
      <c r="L34" s="87"/>
      <c r="M34" s="87"/>
      <c r="N34" s="87"/>
    </row>
    <row r="35" spans="1:14" x14ac:dyDescent="0.3">
      <c r="A35" s="79" t="s">
        <v>508</v>
      </c>
      <c r="B35" s="78" t="s">
        <v>509</v>
      </c>
      <c r="C35" s="77"/>
      <c r="D35" s="77"/>
      <c r="E35" s="77"/>
      <c r="F35" s="77"/>
      <c r="G35" s="101"/>
      <c r="H35" s="87"/>
      <c r="I35" s="87"/>
      <c r="J35" s="87"/>
      <c r="K35" s="87"/>
      <c r="L35" s="87"/>
      <c r="M35" s="87"/>
      <c r="N35" s="87"/>
    </row>
    <row r="36" spans="1:14" ht="28.5" x14ac:dyDescent="0.3">
      <c r="A36" s="79" t="s">
        <v>510</v>
      </c>
      <c r="B36" s="78" t="s">
        <v>511</v>
      </c>
      <c r="C36" s="77"/>
      <c r="D36" s="77"/>
      <c r="E36" s="77"/>
      <c r="F36" s="77"/>
      <c r="G36" s="101"/>
      <c r="H36" s="87"/>
      <c r="I36" s="87"/>
      <c r="J36" s="87"/>
      <c r="K36" s="87"/>
      <c r="L36" s="87"/>
      <c r="M36" s="87"/>
      <c r="N36" s="87"/>
    </row>
    <row r="37" spans="1:14" x14ac:dyDescent="0.3">
      <c r="A37" s="79" t="s">
        <v>512</v>
      </c>
      <c r="B37" s="78" t="s">
        <v>513</v>
      </c>
      <c r="C37" s="77"/>
      <c r="D37" s="77"/>
      <c r="E37" s="77"/>
      <c r="F37" s="77"/>
      <c r="G37" s="100"/>
      <c r="H37" s="87"/>
      <c r="I37" s="87"/>
      <c r="J37" s="87"/>
      <c r="K37" s="87"/>
      <c r="L37" s="87"/>
      <c r="M37" s="87"/>
      <c r="N37" s="87"/>
    </row>
    <row r="38" spans="1:14" x14ac:dyDescent="0.3">
      <c r="A38" s="79" t="s">
        <v>514</v>
      </c>
      <c r="B38" s="78" t="s">
        <v>515</v>
      </c>
      <c r="C38" s="77"/>
      <c r="D38" s="77"/>
      <c r="E38" s="77"/>
      <c r="F38" s="77"/>
      <c r="G38" s="76"/>
      <c r="H38" s="87"/>
      <c r="I38" s="87"/>
      <c r="J38" s="87"/>
      <c r="K38" s="87"/>
      <c r="L38" s="87"/>
      <c r="M38" s="87"/>
      <c r="N38" s="87"/>
    </row>
    <row r="39" spans="1:14" x14ac:dyDescent="0.3">
      <c r="A39" s="79" t="s">
        <v>516</v>
      </c>
      <c r="B39" s="78" t="s">
        <v>474</v>
      </c>
      <c r="C39" s="77"/>
      <c r="D39" s="77"/>
      <c r="E39" s="77"/>
      <c r="F39" s="77"/>
      <c r="G39" s="76"/>
    </row>
    <row r="40" spans="1:14" x14ac:dyDescent="0.3">
      <c r="A40" s="67" t="s">
        <v>517</v>
      </c>
      <c r="B40" s="66" t="s">
        <v>518</v>
      </c>
      <c r="C40" s="80">
        <f>SUM(C41)</f>
        <v>0</v>
      </c>
      <c r="D40" s="80">
        <f>SUM(D41)</f>
        <v>0</v>
      </c>
      <c r="E40" s="80">
        <f>SUM(E41)</f>
        <v>0</v>
      </c>
      <c r="F40" s="80">
        <f>SUM(F41)</f>
        <v>0</v>
      </c>
      <c r="G40" s="68"/>
      <c r="H40" s="56"/>
      <c r="I40" s="56"/>
    </row>
    <row r="41" spans="1:14" x14ac:dyDescent="0.3">
      <c r="A41" s="79" t="s">
        <v>519</v>
      </c>
      <c r="B41" s="78" t="s">
        <v>520</v>
      </c>
      <c r="C41" s="77"/>
      <c r="D41" s="77"/>
      <c r="E41" s="77"/>
      <c r="F41" s="77"/>
      <c r="G41" s="76"/>
    </row>
    <row r="42" spans="1:14" x14ac:dyDescent="0.3">
      <c r="A42" s="67" t="s">
        <v>521</v>
      </c>
      <c r="B42" s="66" t="s">
        <v>522</v>
      </c>
      <c r="C42" s="80">
        <f>SUM(C43)</f>
        <v>0</v>
      </c>
      <c r="D42" s="80">
        <f>SUM(D43)</f>
        <v>0</v>
      </c>
      <c r="E42" s="80">
        <f>SUM(E43)</f>
        <v>0</v>
      </c>
      <c r="F42" s="80">
        <f>SUM(F43)</f>
        <v>0</v>
      </c>
      <c r="G42" s="68"/>
      <c r="H42" s="56"/>
      <c r="I42" s="56"/>
    </row>
    <row r="43" spans="1:14" x14ac:dyDescent="0.3">
      <c r="A43" s="79" t="s">
        <v>523</v>
      </c>
      <c r="B43" s="78" t="s">
        <v>524</v>
      </c>
      <c r="C43" s="77"/>
      <c r="D43" s="77"/>
      <c r="E43" s="77"/>
      <c r="F43" s="77"/>
      <c r="G43" s="76"/>
    </row>
    <row r="44" spans="1:14" x14ac:dyDescent="0.3">
      <c r="A44" s="67" t="s">
        <v>525</v>
      </c>
      <c r="B44" s="66" t="s">
        <v>526</v>
      </c>
      <c r="C44" s="80">
        <f>SUM(C45+C46+C47)</f>
        <v>16470000000</v>
      </c>
      <c r="D44" s="80">
        <f>SUM(D45+D46+D47)</f>
        <v>16470000000</v>
      </c>
      <c r="E44" s="80">
        <f>SUM(E45+E46+E47)</f>
        <v>10680456345</v>
      </c>
      <c r="F44" s="80">
        <f>SUM(F45+F46+F47)</f>
        <v>5789543655</v>
      </c>
      <c r="G44" s="68"/>
      <c r="H44" s="56"/>
      <c r="I44" s="56"/>
    </row>
    <row r="45" spans="1:14" x14ac:dyDescent="0.3">
      <c r="A45" s="79" t="s">
        <v>431</v>
      </c>
      <c r="B45" s="78" t="s">
        <v>527</v>
      </c>
      <c r="C45" s="65">
        <v>12720000000</v>
      </c>
      <c r="D45" s="65">
        <v>12720000000</v>
      </c>
      <c r="E45" s="77">
        <f>SUMIF(Balance!$AB$120:$AB$368,Ingresos!A45,Balance!$X$120:$Y$368)</f>
        <v>6900490296</v>
      </c>
      <c r="F45" s="77">
        <f>+D45-E45</f>
        <v>5819509704</v>
      </c>
      <c r="G45" s="76"/>
    </row>
    <row r="46" spans="1:14" x14ac:dyDescent="0.3">
      <c r="A46" s="79" t="s">
        <v>432</v>
      </c>
      <c r="B46" s="78" t="s">
        <v>528</v>
      </c>
      <c r="C46" s="65">
        <v>3600000000</v>
      </c>
      <c r="D46" s="65">
        <v>3600000000</v>
      </c>
      <c r="E46" s="77">
        <f>SUMIF(Balance!$AB$120:$AB$368,Ingresos!A46,Balance!$X$120:$Y$368)</f>
        <v>3779966049</v>
      </c>
      <c r="F46" s="77">
        <f>+D46-E46</f>
        <v>-179966049</v>
      </c>
      <c r="G46" s="76"/>
    </row>
    <row r="47" spans="1:14" x14ac:dyDescent="0.3">
      <c r="A47" s="79" t="s">
        <v>529</v>
      </c>
      <c r="B47" s="78" t="s">
        <v>530</v>
      </c>
      <c r="C47" s="65">
        <v>150000000</v>
      </c>
      <c r="D47" s="65">
        <v>150000000</v>
      </c>
      <c r="E47" s="77">
        <f>SUMIF(Balance!$AB$120:$AB$368,Ingresos!A47,Balance!$X$120:$Y$368)</f>
        <v>0</v>
      </c>
      <c r="F47" s="77">
        <f>+D47-E47</f>
        <v>150000000</v>
      </c>
      <c r="G47" s="76"/>
    </row>
    <row r="48" spans="1:14" x14ac:dyDescent="0.3">
      <c r="A48" s="67" t="s">
        <v>531</v>
      </c>
      <c r="B48" s="66" t="s">
        <v>532</v>
      </c>
      <c r="C48" s="80">
        <f>SUM(C49+C50+C51)</f>
        <v>180000000</v>
      </c>
      <c r="D48" s="80">
        <f>SUM(D49+D50+D51)</f>
        <v>180000000</v>
      </c>
      <c r="E48" s="80">
        <f>SUM(E49+E50+E51)</f>
        <v>0</v>
      </c>
      <c r="F48" s="80">
        <f>SUM(F49+F50+F51)</f>
        <v>180000000</v>
      </c>
      <c r="G48" s="68"/>
      <c r="H48" s="56"/>
      <c r="I48" s="56"/>
    </row>
    <row r="49" spans="1:9" x14ac:dyDescent="0.3">
      <c r="A49" s="79" t="s">
        <v>533</v>
      </c>
      <c r="B49" s="78" t="s">
        <v>534</v>
      </c>
      <c r="C49" s="77"/>
      <c r="D49" s="77"/>
      <c r="E49" s="77">
        <f>SUMIF(Balance!$AB$120:$AB$368,Ingresos!A49,Balance!$X$120:$Y$368)</f>
        <v>0</v>
      </c>
      <c r="F49" s="77">
        <f>+D49-E49</f>
        <v>0</v>
      </c>
      <c r="G49" s="76"/>
    </row>
    <row r="50" spans="1:9" x14ac:dyDescent="0.3">
      <c r="A50" s="79" t="s">
        <v>535</v>
      </c>
      <c r="B50" s="78" t="s">
        <v>536</v>
      </c>
      <c r="C50" s="65">
        <v>180000000</v>
      </c>
      <c r="D50" s="65">
        <v>180000000</v>
      </c>
      <c r="E50" s="77">
        <f>SUMIF(Balance!$AB$120:$AB$368,Ingresos!A50,Balance!$X$120:$Y$368)</f>
        <v>0</v>
      </c>
      <c r="F50" s="77">
        <f>+D50-E50</f>
        <v>180000000</v>
      </c>
      <c r="G50" s="76"/>
      <c r="H50" s="87"/>
    </row>
    <row r="51" spans="1:9" x14ac:dyDescent="0.3">
      <c r="A51" s="79" t="s">
        <v>537</v>
      </c>
      <c r="B51" s="78" t="s">
        <v>538</v>
      </c>
      <c r="C51" s="77"/>
      <c r="D51" s="77"/>
      <c r="E51" s="77">
        <f>SUMIF(Balance!$AB$120:$AB$368,Ingresos!A51,Balance!$X$120:$Y$368)</f>
        <v>0</v>
      </c>
      <c r="F51" s="77">
        <f>+D51-E51</f>
        <v>0</v>
      </c>
      <c r="G51" s="76"/>
      <c r="H51" s="87"/>
    </row>
    <row r="52" spans="1:9" x14ac:dyDescent="0.3">
      <c r="A52" s="67" t="s">
        <v>539</v>
      </c>
      <c r="B52" s="66" t="s">
        <v>540</v>
      </c>
      <c r="C52" s="99">
        <f>SUM(C53+C54)</f>
        <v>0</v>
      </c>
      <c r="D52" s="99">
        <f>SUM(D53+D54)</f>
        <v>0</v>
      </c>
      <c r="E52" s="99">
        <f>SUM(E53+E54)</f>
        <v>0</v>
      </c>
      <c r="F52" s="99">
        <f>SUM(F53+F54)</f>
        <v>0</v>
      </c>
      <c r="G52" s="68"/>
      <c r="H52" s="96"/>
      <c r="I52" s="56"/>
    </row>
    <row r="53" spans="1:9" x14ac:dyDescent="0.3">
      <c r="A53" s="79" t="s">
        <v>541</v>
      </c>
      <c r="B53" s="78" t="s">
        <v>542</v>
      </c>
      <c r="C53" s="65"/>
      <c r="D53" s="65"/>
      <c r="E53" s="77">
        <f>SUMIF(Balance!$AB$120:$AB$368,Ingresos!A53,Balance!$X$120:$Y$368)</f>
        <v>0</v>
      </c>
      <c r="F53" s="77">
        <f>+D53-E53</f>
        <v>0</v>
      </c>
      <c r="G53" s="76"/>
      <c r="H53" s="87"/>
    </row>
    <row r="54" spans="1:9" x14ac:dyDescent="0.3">
      <c r="A54" s="79" t="s">
        <v>543</v>
      </c>
      <c r="B54" s="78" t="s">
        <v>474</v>
      </c>
      <c r="C54" s="65"/>
      <c r="D54" s="65"/>
      <c r="E54" s="77">
        <f>SUMIF(Balance!$AB$120:$AB$368,Ingresos!A54,Balance!$X$120:$Y$368)</f>
        <v>0</v>
      </c>
      <c r="F54" s="77">
        <f>+D54-E54</f>
        <v>0</v>
      </c>
      <c r="G54" s="76"/>
      <c r="H54" s="87"/>
    </row>
    <row r="55" spans="1:9" x14ac:dyDescent="0.3">
      <c r="A55" s="67" t="s">
        <v>433</v>
      </c>
      <c r="B55" s="66" t="s">
        <v>544</v>
      </c>
      <c r="C55" s="65">
        <f>175000000+80000000</f>
        <v>255000000</v>
      </c>
      <c r="D55" s="65">
        <f>175000000+80000000</f>
        <v>255000000</v>
      </c>
      <c r="E55" s="77">
        <f>SUMIF(Balance!$AB$120:$AB$368,Ingresos!A55,Balance!$X$120:$Y$368)</f>
        <v>115039096</v>
      </c>
      <c r="F55" s="77">
        <f>+D55-E55</f>
        <v>139960904</v>
      </c>
      <c r="G55" s="76"/>
      <c r="H55" s="87"/>
    </row>
    <row r="56" spans="1:9" x14ac:dyDescent="0.3">
      <c r="A56" s="67" t="s">
        <v>545</v>
      </c>
      <c r="B56" s="66" t="s">
        <v>546</v>
      </c>
      <c r="C56" s="65"/>
      <c r="D56" s="65"/>
      <c r="E56" s="77">
        <f>SUMIF(Balance!$AB$120:$AB$368,Ingresos!A56,Balance!$X$120:$Y$368)</f>
        <v>0</v>
      </c>
      <c r="F56" s="77">
        <f>+D56-E56</f>
        <v>0</v>
      </c>
      <c r="G56" s="76"/>
      <c r="H56" s="87"/>
    </row>
    <row r="57" spans="1:9" ht="26.25" customHeight="1" x14ac:dyDescent="0.3">
      <c r="A57" s="67" t="s">
        <v>434</v>
      </c>
      <c r="B57" s="66" t="s">
        <v>547</v>
      </c>
      <c r="C57" s="65">
        <v>1250000000</v>
      </c>
      <c r="D57" s="65">
        <v>1250000000</v>
      </c>
      <c r="E57" s="77">
        <f>SUMIF(Balance!$AB$120:$AB$368,Ingresos!A57,Balance!$X$120:$Y$368)</f>
        <v>658947032</v>
      </c>
      <c r="F57" s="77">
        <f>+D57-E57</f>
        <v>591052968</v>
      </c>
      <c r="G57" s="76"/>
      <c r="H57" s="87"/>
    </row>
    <row r="58" spans="1:9" x14ac:dyDescent="0.3">
      <c r="A58" s="98" t="s">
        <v>548</v>
      </c>
      <c r="B58" s="94" t="s">
        <v>549</v>
      </c>
      <c r="C58" s="75">
        <f>C59</f>
        <v>0</v>
      </c>
      <c r="D58" s="75">
        <f>D59</f>
        <v>0</v>
      </c>
      <c r="E58" s="75">
        <f>E59</f>
        <v>0</v>
      </c>
      <c r="F58" s="75">
        <f>F59</f>
        <v>0</v>
      </c>
      <c r="G58" s="97"/>
      <c r="H58" s="96"/>
      <c r="I58" s="56"/>
    </row>
    <row r="59" spans="1:9" x14ac:dyDescent="0.3">
      <c r="A59" s="67" t="s">
        <v>550</v>
      </c>
      <c r="B59" s="66" t="s">
        <v>551</v>
      </c>
      <c r="C59" s="62"/>
      <c r="D59" s="62"/>
      <c r="E59" s="77">
        <f>SUMIF(Balance!$AB$135:$AB$368,Ingresos!A59,Balance!$X$135:$Y$368)</f>
        <v>0</v>
      </c>
      <c r="F59" s="62"/>
      <c r="G59" s="95" t="s">
        <v>552</v>
      </c>
    </row>
    <row r="60" spans="1:9" x14ac:dyDescent="0.3">
      <c r="A60" s="64" t="s">
        <v>553</v>
      </c>
      <c r="B60" s="63" t="s">
        <v>554</v>
      </c>
      <c r="C60" s="73">
        <f>SUM(C61+C62+C63+C64+C65)</f>
        <v>0</v>
      </c>
      <c r="D60" s="73">
        <f>SUM(D61+D62+D63+D64+D65)</f>
        <v>0</v>
      </c>
      <c r="E60" s="73">
        <f>SUM(E61+E62+E63+E64+E65)</f>
        <v>0</v>
      </c>
      <c r="F60" s="73">
        <f>SUM(F61+F62+F63+F64+F65)</f>
        <v>0</v>
      </c>
      <c r="G60" s="72" t="s">
        <v>446</v>
      </c>
      <c r="H60" s="56"/>
      <c r="I60" s="56"/>
    </row>
    <row r="61" spans="1:9" x14ac:dyDescent="0.3">
      <c r="A61" s="71" t="s">
        <v>555</v>
      </c>
      <c r="B61" s="70" t="s">
        <v>556</v>
      </c>
      <c r="C61" s="62"/>
      <c r="D61" s="62"/>
      <c r="E61" s="77">
        <f>SUMIF(Balance!$AB$135:$AB$368,Ingresos!A61,Balance!$X$135:$Y$368)</f>
        <v>0</v>
      </c>
      <c r="F61" s="62"/>
      <c r="G61" s="76"/>
    </row>
    <row r="62" spans="1:9" x14ac:dyDescent="0.3">
      <c r="A62" s="71" t="s">
        <v>557</v>
      </c>
      <c r="B62" s="70" t="s">
        <v>558</v>
      </c>
      <c r="C62" s="62"/>
      <c r="D62" s="62"/>
      <c r="E62" s="77">
        <f>SUMIF(Balance!$AB$135:$AB$368,Ingresos!A62,Balance!$X$135:$Y$368)</f>
        <v>0</v>
      </c>
      <c r="F62" s="62"/>
      <c r="G62" s="76"/>
    </row>
    <row r="63" spans="1:9" x14ac:dyDescent="0.3">
      <c r="A63" s="71" t="s">
        <v>559</v>
      </c>
      <c r="B63" s="70" t="s">
        <v>560</v>
      </c>
      <c r="C63" s="62"/>
      <c r="D63" s="62"/>
      <c r="E63" s="77">
        <f>SUMIF(Balance!$AB$135:$AB$368,Ingresos!A63,Balance!$X$135:$Y$368)</f>
        <v>0</v>
      </c>
      <c r="F63" s="62"/>
      <c r="G63" s="76"/>
    </row>
    <row r="64" spans="1:9" x14ac:dyDescent="0.3">
      <c r="A64" s="71" t="s">
        <v>561</v>
      </c>
      <c r="B64" s="70" t="s">
        <v>562</v>
      </c>
      <c r="C64" s="62"/>
      <c r="D64" s="62"/>
      <c r="E64" s="77">
        <f>SUMIF(Balance!$AB$135:$AB$368,Ingresos!A64,Balance!$X$135:$Y$368)</f>
        <v>0</v>
      </c>
      <c r="F64" s="62"/>
      <c r="G64" s="76"/>
    </row>
    <row r="65" spans="1:9" x14ac:dyDescent="0.3">
      <c r="A65" s="71" t="s">
        <v>563</v>
      </c>
      <c r="B65" s="70" t="s">
        <v>564</v>
      </c>
      <c r="C65" s="62"/>
      <c r="D65" s="62"/>
      <c r="E65" s="77">
        <f>SUMIF(Balance!$AB$135:$AB$368,Ingresos!A65,Balance!$X$135:$Y$368)</f>
        <v>0</v>
      </c>
      <c r="F65" s="62"/>
      <c r="G65" s="76"/>
    </row>
    <row r="66" spans="1:9" x14ac:dyDescent="0.3">
      <c r="A66" s="64" t="s">
        <v>565</v>
      </c>
      <c r="B66" s="63" t="s">
        <v>566</v>
      </c>
      <c r="C66" s="73">
        <f>SUM(C67+C68)</f>
        <v>0</v>
      </c>
      <c r="D66" s="73">
        <f>SUM(D67+D68)</f>
        <v>0</v>
      </c>
      <c r="E66" s="73">
        <f>SUM(E67+E68)</f>
        <v>436862009</v>
      </c>
      <c r="F66" s="73">
        <f>SUM(F67+F68)</f>
        <v>-436862009</v>
      </c>
      <c r="G66" s="72" t="s">
        <v>446</v>
      </c>
      <c r="H66" s="56"/>
      <c r="I66" s="56"/>
    </row>
    <row r="67" spans="1:9" x14ac:dyDescent="0.3">
      <c r="A67" s="71" t="s">
        <v>567</v>
      </c>
      <c r="B67" s="70" t="s">
        <v>568</v>
      </c>
      <c r="C67" s="62"/>
      <c r="D67" s="62"/>
      <c r="E67" s="77">
        <f>SUMIF(Balance!$AB$135:$AB$368,Ingresos!A67,Balance!$X$135:$Y$368)</f>
        <v>88709740</v>
      </c>
      <c r="F67" s="77">
        <f t="shared" ref="F67:F68" si="0">+D67-E67</f>
        <v>-88709740</v>
      </c>
      <c r="G67" s="76"/>
    </row>
    <row r="68" spans="1:9" x14ac:dyDescent="0.3">
      <c r="A68" s="71" t="s">
        <v>569</v>
      </c>
      <c r="B68" s="70" t="s">
        <v>570</v>
      </c>
      <c r="C68" s="62"/>
      <c r="D68" s="62"/>
      <c r="E68" s="77">
        <f>SUMIF(Balance!$AB$135:$AB$368,Ingresos!A68,Balance!$X$135:$Y$368)</f>
        <v>348152269</v>
      </c>
      <c r="F68" s="77">
        <f t="shared" si="0"/>
        <v>-348152269</v>
      </c>
      <c r="G68" s="76"/>
    </row>
    <row r="69" spans="1:9" x14ac:dyDescent="0.3">
      <c r="A69" s="64" t="s">
        <v>571</v>
      </c>
      <c r="B69" s="63" t="s">
        <v>572</v>
      </c>
      <c r="C69" s="73">
        <f>SUM(C70+C73+C92+C98+C102)</f>
        <v>320000000</v>
      </c>
      <c r="D69" s="73">
        <f>SUM(D70+D73+D92+D98+D102)</f>
        <v>320000000</v>
      </c>
      <c r="E69" s="73">
        <f>SUM(E70+E73+E92+E98+E102)</f>
        <v>215698009</v>
      </c>
      <c r="F69" s="73">
        <f>SUM(F70+F73+F92+F98+F102)</f>
        <v>104301991</v>
      </c>
      <c r="G69" s="72" t="s">
        <v>446</v>
      </c>
      <c r="H69" s="56"/>
      <c r="I69" s="56"/>
    </row>
    <row r="70" spans="1:9" ht="27.75" x14ac:dyDescent="0.3">
      <c r="A70" s="71" t="s">
        <v>573</v>
      </c>
      <c r="B70" s="70" t="s">
        <v>574</v>
      </c>
      <c r="C70" s="69">
        <f>SUM(C71+C72)</f>
        <v>200000000</v>
      </c>
      <c r="D70" s="69">
        <f>SUM(D71+D72)</f>
        <v>200000000</v>
      </c>
      <c r="E70" s="69">
        <f>SUM(E71+E72)</f>
        <v>201695973</v>
      </c>
      <c r="F70" s="69">
        <f>SUM(F71+F72)</f>
        <v>-1695973</v>
      </c>
      <c r="G70" s="68"/>
      <c r="H70" s="56"/>
      <c r="I70" s="56"/>
    </row>
    <row r="71" spans="1:9" ht="27.75" x14ac:dyDescent="0.3">
      <c r="A71" s="67" t="s">
        <v>436</v>
      </c>
      <c r="B71" s="66" t="s">
        <v>575</v>
      </c>
      <c r="C71" s="65"/>
      <c r="D71" s="65"/>
      <c r="E71" s="77">
        <f>SUMIF(Balance!$AB$135:$AB$368,Ingresos!A71,Balance!$X$135:$Y$368)</f>
        <v>0</v>
      </c>
      <c r="F71" s="77">
        <f>+D71-E71</f>
        <v>0</v>
      </c>
      <c r="G71" s="76"/>
    </row>
    <row r="72" spans="1:9" ht="27.75" x14ac:dyDescent="0.3">
      <c r="A72" s="67" t="s">
        <v>435</v>
      </c>
      <c r="B72" s="66" t="s">
        <v>576</v>
      </c>
      <c r="C72" s="65">
        <v>200000000</v>
      </c>
      <c r="D72" s="65">
        <v>200000000</v>
      </c>
      <c r="E72" s="77">
        <f>SUMIF(Balance!$AB$135:$AB$368,Ingresos!A72,Balance!$X$135:$Y$368)</f>
        <v>201695973</v>
      </c>
      <c r="F72" s="77">
        <f>+D72-E72</f>
        <v>-1695973</v>
      </c>
      <c r="G72" s="76"/>
    </row>
    <row r="73" spans="1:9" x14ac:dyDescent="0.3">
      <c r="A73" s="71" t="s">
        <v>577</v>
      </c>
      <c r="B73" s="94" t="s">
        <v>578</v>
      </c>
      <c r="C73" s="69">
        <f>SUM(C74+C80+C85+C86+C87+C88+C89+C90+C91)</f>
        <v>0</v>
      </c>
      <c r="D73" s="69">
        <f>SUM(D74+D80+D85+D86+D87+D88+D89+D90+D91)</f>
        <v>0</v>
      </c>
      <c r="E73" s="69">
        <f>SUM(E74+E80+E85+E86+E87+E88+E89+E90+E91)</f>
        <v>0</v>
      </c>
      <c r="F73" s="69">
        <f>SUM(F74+F80+F85+F86+F87+F88+F89+F90+F91)</f>
        <v>0</v>
      </c>
      <c r="G73" s="68"/>
      <c r="H73" s="56"/>
      <c r="I73" s="56"/>
    </row>
    <row r="74" spans="1:9" x14ac:dyDescent="0.3">
      <c r="A74" s="67" t="s">
        <v>579</v>
      </c>
      <c r="B74" s="66" t="s">
        <v>580</v>
      </c>
      <c r="C74" s="93">
        <f>C75+C76+C77+C78+C79</f>
        <v>0</v>
      </c>
      <c r="D74" s="93">
        <f>D75+D76+D77+D78+D79</f>
        <v>0</v>
      </c>
      <c r="E74" s="93">
        <f>E75+E76+E77+E78+E79</f>
        <v>0</v>
      </c>
      <c r="F74" s="93">
        <f>F75+F76+F77+F78+F79</f>
        <v>0</v>
      </c>
      <c r="G74" s="68"/>
      <c r="H74" s="56"/>
      <c r="I74" s="56"/>
    </row>
    <row r="75" spans="1:9" x14ac:dyDescent="0.3">
      <c r="A75" s="91" t="s">
        <v>581</v>
      </c>
      <c r="B75" s="90" t="s">
        <v>582</v>
      </c>
      <c r="C75" s="89"/>
      <c r="D75" s="89"/>
      <c r="E75" s="77">
        <f>SUMIF(Balance!$AB$135:$AB$368,Ingresos!A75,Balance!$X$135:$Y$368)</f>
        <v>0</v>
      </c>
      <c r="F75" s="89"/>
      <c r="G75" s="82"/>
    </row>
    <row r="76" spans="1:9" ht="28.5" x14ac:dyDescent="0.3">
      <c r="A76" s="91" t="s">
        <v>583</v>
      </c>
      <c r="B76" s="90" t="s">
        <v>584</v>
      </c>
      <c r="C76" s="89"/>
      <c r="D76" s="89"/>
      <c r="E76" s="77">
        <f>SUMIF(Balance!$AB$135:$AB$368,Ingresos!A76,Balance!$X$135:$Y$368)</f>
        <v>0</v>
      </c>
      <c r="F76" s="89"/>
      <c r="G76" s="82"/>
    </row>
    <row r="77" spans="1:9" ht="28.5" x14ac:dyDescent="0.3">
      <c r="A77" s="91" t="s">
        <v>585</v>
      </c>
      <c r="B77" s="90" t="s">
        <v>586</v>
      </c>
      <c r="C77" s="89"/>
      <c r="D77" s="89"/>
      <c r="E77" s="77">
        <f>SUMIF(Balance!$AB$135:$AB$368,Ingresos!A77,Balance!$X$135:$Y$368)</f>
        <v>0</v>
      </c>
      <c r="F77" s="89"/>
      <c r="G77" s="82"/>
    </row>
    <row r="78" spans="1:9" ht="28.5" x14ac:dyDescent="0.3">
      <c r="A78" s="91" t="s">
        <v>587</v>
      </c>
      <c r="B78" s="90" t="s">
        <v>588</v>
      </c>
      <c r="C78" s="89"/>
      <c r="D78" s="89"/>
      <c r="E78" s="77">
        <f>SUMIF(Balance!$AB$135:$AB$368,Ingresos!A78,Balance!$X$135:$Y$368)</f>
        <v>0</v>
      </c>
      <c r="F78" s="89"/>
      <c r="G78" s="76" t="s">
        <v>552</v>
      </c>
    </row>
    <row r="79" spans="1:9" x14ac:dyDescent="0.3">
      <c r="A79" s="91" t="s">
        <v>589</v>
      </c>
      <c r="B79" s="90" t="s">
        <v>590</v>
      </c>
      <c r="C79" s="81"/>
      <c r="D79" s="81"/>
      <c r="E79" s="77">
        <f>SUMIF(Balance!$AB$135:$AB$368,Ingresos!A79,Balance!$X$135:$Y$368)</f>
        <v>0</v>
      </c>
      <c r="F79" s="81"/>
      <c r="G79" s="82"/>
    </row>
    <row r="80" spans="1:9" ht="27.75" x14ac:dyDescent="0.3">
      <c r="A80" s="67" t="s">
        <v>591</v>
      </c>
      <c r="B80" s="66" t="s">
        <v>592</v>
      </c>
      <c r="C80" s="92">
        <f>C81+C82+C83+C84</f>
        <v>0</v>
      </c>
      <c r="D80" s="92">
        <f>D81+D82+D83+D84</f>
        <v>0</v>
      </c>
      <c r="E80" s="67">
        <f>E81+E82+E83+E84</f>
        <v>0</v>
      </c>
      <c r="F80" s="67">
        <f>F81+F82+F83+F84</f>
        <v>0</v>
      </c>
      <c r="G80" s="68"/>
      <c r="H80" s="56"/>
      <c r="I80" s="56"/>
    </row>
    <row r="81" spans="1:9" ht="28.5" x14ac:dyDescent="0.3">
      <c r="A81" s="91" t="s">
        <v>593</v>
      </c>
      <c r="B81" s="90" t="s">
        <v>594</v>
      </c>
      <c r="C81" s="89"/>
      <c r="D81" s="89"/>
      <c r="E81" s="77">
        <f>SUMIF(Balance!$AB$135:$AB$368,Ingresos!A81,Balance!$X$135:$Y$368)</f>
        <v>0</v>
      </c>
      <c r="F81" s="89"/>
      <c r="G81" s="82"/>
    </row>
    <row r="82" spans="1:9" ht="28.5" x14ac:dyDescent="0.3">
      <c r="A82" s="91" t="s">
        <v>595</v>
      </c>
      <c r="B82" s="90" t="s">
        <v>584</v>
      </c>
      <c r="C82" s="89"/>
      <c r="D82" s="89"/>
      <c r="E82" s="77">
        <f>SUMIF(Balance!$AB$135:$AB$368,Ingresos!A82,Balance!$X$135:$Y$368)</f>
        <v>0</v>
      </c>
      <c r="F82" s="89"/>
      <c r="G82" s="82"/>
    </row>
    <row r="83" spans="1:9" ht="28.5" x14ac:dyDescent="0.3">
      <c r="A83" s="91" t="s">
        <v>596</v>
      </c>
      <c r="B83" s="90" t="s">
        <v>597</v>
      </c>
      <c r="C83" s="89"/>
      <c r="D83" s="89"/>
      <c r="E83" s="77">
        <f>SUMIF(Balance!$AB$135:$AB$368,Ingresos!A83,Balance!$X$135:$Y$368)</f>
        <v>0</v>
      </c>
      <c r="F83" s="89"/>
      <c r="G83" s="82"/>
    </row>
    <row r="84" spans="1:9" x14ac:dyDescent="0.3">
      <c r="A84" s="91" t="s">
        <v>598</v>
      </c>
      <c r="B84" s="90" t="s">
        <v>599</v>
      </c>
      <c r="C84" s="89"/>
      <c r="D84" s="89"/>
      <c r="E84" s="77">
        <f>SUMIF(Balance!$AB$135:$AB$368,Ingresos!A84,Balance!$X$135:$Y$368)</f>
        <v>0</v>
      </c>
      <c r="F84" s="89"/>
      <c r="G84" s="82"/>
    </row>
    <row r="85" spans="1:9" x14ac:dyDescent="0.3">
      <c r="A85" s="67" t="s">
        <v>600</v>
      </c>
      <c r="B85" s="66" t="s">
        <v>601</v>
      </c>
      <c r="C85" s="65"/>
      <c r="D85" s="65"/>
      <c r="E85" s="77">
        <f>SUMIF(Balance!$AB$135:$AB$368,Ingresos!A85,Balance!$X$135:$Y$368)</f>
        <v>0</v>
      </c>
      <c r="F85" s="65"/>
      <c r="G85" s="76"/>
    </row>
    <row r="86" spans="1:9" ht="27.75" x14ac:dyDescent="0.3">
      <c r="A86" s="67" t="s">
        <v>602</v>
      </c>
      <c r="B86" s="66" t="s">
        <v>603</v>
      </c>
      <c r="C86" s="65"/>
      <c r="D86" s="65"/>
      <c r="E86" s="77">
        <f>SUMIF(Balance!$AB$135:$AB$368,Ingresos!A86,Balance!$X$135:$Y$368)</f>
        <v>0</v>
      </c>
      <c r="F86" s="65"/>
      <c r="G86" s="76"/>
    </row>
    <row r="87" spans="1:9" ht="27.75" x14ac:dyDescent="0.3">
      <c r="A87" s="67" t="s">
        <v>604</v>
      </c>
      <c r="B87" s="66" t="s">
        <v>605</v>
      </c>
      <c r="C87" s="65"/>
      <c r="D87" s="65"/>
      <c r="E87" s="77">
        <f>SUMIF(Balance!$AB$135:$AB$368,Ingresos!A87,Balance!$X$135:$Y$368)</f>
        <v>0</v>
      </c>
      <c r="F87" s="65"/>
      <c r="G87" s="76"/>
    </row>
    <row r="88" spans="1:9" ht="27.75" x14ac:dyDescent="0.3">
      <c r="A88" s="67" t="s">
        <v>606</v>
      </c>
      <c r="B88" s="66" t="s">
        <v>607</v>
      </c>
      <c r="C88" s="65"/>
      <c r="D88" s="65"/>
      <c r="E88" s="77">
        <f>SUMIF(Balance!$AB$135:$AB$368,Ingresos!A88,Balance!$X$135:$Y$368)</f>
        <v>0</v>
      </c>
      <c r="F88" s="65"/>
      <c r="G88" s="76"/>
    </row>
    <row r="89" spans="1:9" ht="27.75" x14ac:dyDescent="0.3">
      <c r="A89" s="67" t="s">
        <v>608</v>
      </c>
      <c r="B89" s="66" t="s">
        <v>609</v>
      </c>
      <c r="C89" s="65"/>
      <c r="D89" s="65"/>
      <c r="E89" s="77">
        <f>SUMIF(Balance!$AB$135:$AB$368,Ingresos!A89,Balance!$X$135:$Y$368)</f>
        <v>0</v>
      </c>
      <c r="F89" s="65"/>
      <c r="G89" s="76"/>
    </row>
    <row r="90" spans="1:9" x14ac:dyDescent="0.3">
      <c r="A90" s="67" t="s">
        <v>610</v>
      </c>
      <c r="B90" s="66" t="s">
        <v>611</v>
      </c>
      <c r="C90" s="65"/>
      <c r="D90" s="65"/>
      <c r="E90" s="77">
        <f>SUMIF(Balance!$AB$135:$AB$368,Ingresos!A90,Balance!$X$135:$Y$368)</f>
        <v>0</v>
      </c>
      <c r="F90" s="65"/>
      <c r="G90" s="74" t="s">
        <v>446</v>
      </c>
    </row>
    <row r="91" spans="1:9" s="87" customFormat="1" ht="27.75" x14ac:dyDescent="0.3">
      <c r="A91" s="67" t="s">
        <v>612</v>
      </c>
      <c r="B91" s="66" t="s">
        <v>613</v>
      </c>
      <c r="C91" s="88"/>
      <c r="D91" s="88"/>
      <c r="E91" s="77">
        <f>SUMIF(Balance!$AB$135:$AB$368,Ingresos!A91,Balance!$X$135:$Y$368)</f>
        <v>0</v>
      </c>
      <c r="F91" s="88"/>
      <c r="G91" s="76" t="s">
        <v>552</v>
      </c>
    </row>
    <row r="92" spans="1:9" ht="27.75" x14ac:dyDescent="0.3">
      <c r="A92" s="71" t="s">
        <v>614</v>
      </c>
      <c r="B92" s="70" t="s">
        <v>615</v>
      </c>
      <c r="C92" s="69">
        <f>SUM(C93+C94+C95)</f>
        <v>0</v>
      </c>
      <c r="D92" s="69">
        <f>SUM(D93+D94+D95)</f>
        <v>0</v>
      </c>
      <c r="E92" s="69">
        <f>SUM(E93+E94+E95)</f>
        <v>0</v>
      </c>
      <c r="F92" s="69">
        <f>SUM(F93+F94+F95)</f>
        <v>0</v>
      </c>
      <c r="G92" s="68"/>
      <c r="H92" s="56"/>
      <c r="I92" s="56"/>
    </row>
    <row r="93" spans="1:9" x14ac:dyDescent="0.3">
      <c r="A93" s="67" t="s">
        <v>616</v>
      </c>
      <c r="B93" s="66" t="s">
        <v>617</v>
      </c>
      <c r="C93" s="65"/>
      <c r="D93" s="65"/>
      <c r="E93" s="77">
        <f>SUMIF(Balance!$AB$135:$AB$368,Ingresos!A93,Balance!$X$135:$Y$368)</f>
        <v>0</v>
      </c>
      <c r="F93" s="65"/>
      <c r="G93" s="76"/>
    </row>
    <row r="94" spans="1:9" x14ac:dyDescent="0.3">
      <c r="A94" s="67" t="s">
        <v>618</v>
      </c>
      <c r="B94" s="66" t="s">
        <v>619</v>
      </c>
      <c r="C94" s="65"/>
      <c r="D94" s="65"/>
      <c r="E94" s="77">
        <f>SUMIF(Balance!$AB$135:$AB$368,Ingresos!A94,Balance!$X$135:$Y$368)</f>
        <v>0</v>
      </c>
      <c r="F94" s="65"/>
      <c r="G94" s="76"/>
    </row>
    <row r="95" spans="1:9" x14ac:dyDescent="0.3">
      <c r="A95" s="67" t="s">
        <v>620</v>
      </c>
      <c r="B95" s="66" t="s">
        <v>621</v>
      </c>
      <c r="C95" s="80">
        <f>C96+C97</f>
        <v>0</v>
      </c>
      <c r="D95" s="80">
        <f>D96+D97</f>
        <v>0</v>
      </c>
      <c r="E95" s="80">
        <f>E96+E97</f>
        <v>0</v>
      </c>
      <c r="F95" s="80">
        <f>F96+F97</f>
        <v>0</v>
      </c>
      <c r="G95" s="68"/>
      <c r="H95" s="56"/>
      <c r="I95" s="56"/>
    </row>
    <row r="96" spans="1:9" x14ac:dyDescent="0.3">
      <c r="A96" s="86" t="s">
        <v>622</v>
      </c>
      <c r="B96" s="85" t="s">
        <v>623</v>
      </c>
      <c r="C96" s="65"/>
      <c r="D96" s="65"/>
      <c r="E96" s="77">
        <f>SUMIF(Balance!$AB$135:$AB$368,Ingresos!A96,Balance!$X$135:$Y$368)</f>
        <v>0</v>
      </c>
      <c r="F96" s="65"/>
      <c r="G96" s="76"/>
    </row>
    <row r="97" spans="1:9" ht="27.75" x14ac:dyDescent="0.3">
      <c r="A97" s="86" t="s">
        <v>624</v>
      </c>
      <c r="B97" s="85" t="s">
        <v>625</v>
      </c>
      <c r="C97" s="65"/>
      <c r="D97" s="65"/>
      <c r="E97" s="77">
        <f>SUMIF(Balance!$AB$135:$AB$368,Ingresos!A97,Balance!$X$135:$Y$368)</f>
        <v>0</v>
      </c>
      <c r="F97" s="65"/>
      <c r="G97" s="76"/>
    </row>
    <row r="98" spans="1:9" x14ac:dyDescent="0.3">
      <c r="A98" s="71" t="s">
        <v>626</v>
      </c>
      <c r="B98" s="70" t="s">
        <v>627</v>
      </c>
      <c r="C98" s="69">
        <f>SUM(C99+C100+C101)</f>
        <v>0</v>
      </c>
      <c r="D98" s="69">
        <f>SUM(D99+D100+D101)</f>
        <v>0</v>
      </c>
      <c r="E98" s="69">
        <f>SUM(E99+E100+E101)</f>
        <v>0</v>
      </c>
      <c r="F98" s="69">
        <f>SUM(F99+F100+F101)</f>
        <v>0</v>
      </c>
      <c r="G98" s="84"/>
      <c r="H98" s="56"/>
      <c r="I98" s="56"/>
    </row>
    <row r="99" spans="1:9" ht="27.75" x14ac:dyDescent="0.3">
      <c r="A99" s="67" t="s">
        <v>628</v>
      </c>
      <c r="B99" s="66" t="s">
        <v>629</v>
      </c>
      <c r="C99" s="65"/>
      <c r="D99" s="65"/>
      <c r="E99" s="77">
        <f>SUMIF(Balance!$AB$135:$AB$368,Ingresos!A99,Balance!$X$135:$Y$368)</f>
        <v>0</v>
      </c>
      <c r="F99" s="65"/>
      <c r="G99" s="76"/>
    </row>
    <row r="100" spans="1:9" ht="27.75" x14ac:dyDescent="0.3">
      <c r="A100" s="67" t="s">
        <v>630</v>
      </c>
      <c r="B100" s="66" t="s">
        <v>631</v>
      </c>
      <c r="C100" s="65"/>
      <c r="D100" s="65"/>
      <c r="E100" s="77">
        <f>SUMIF(Balance!$AB$135:$AB$368,Ingresos!A100,Balance!$X$135:$Y$368)</f>
        <v>0</v>
      </c>
      <c r="F100" s="65"/>
      <c r="G100" s="76"/>
    </row>
    <row r="101" spans="1:9" x14ac:dyDescent="0.3">
      <c r="A101" s="67" t="s">
        <v>632</v>
      </c>
      <c r="B101" s="66" t="s">
        <v>633</v>
      </c>
      <c r="C101" s="65"/>
      <c r="D101" s="65"/>
      <c r="E101" s="77">
        <f>SUMIF(Balance!$AB$135:$AB$368,Ingresos!A101,Balance!$X$135:$Y$368)</f>
        <v>0</v>
      </c>
      <c r="F101" s="65"/>
      <c r="G101" s="76"/>
    </row>
    <row r="102" spans="1:9" x14ac:dyDescent="0.3">
      <c r="A102" s="71" t="s">
        <v>634</v>
      </c>
      <c r="B102" s="70" t="s">
        <v>635</v>
      </c>
      <c r="C102" s="69">
        <f>SUM(C103+C104)</f>
        <v>120000000</v>
      </c>
      <c r="D102" s="69">
        <f>SUM(D103+D104)</f>
        <v>120000000</v>
      </c>
      <c r="E102" s="69">
        <f>SUM(E103+E104)</f>
        <v>14002036</v>
      </c>
      <c r="F102" s="69">
        <f>SUM(F103+F104)</f>
        <v>105997964</v>
      </c>
      <c r="G102" s="68"/>
      <c r="H102" s="56"/>
      <c r="I102" s="56"/>
    </row>
    <row r="103" spans="1:9" ht="27.75" x14ac:dyDescent="0.3">
      <c r="A103" s="67" t="s">
        <v>636</v>
      </c>
      <c r="B103" s="66" t="s">
        <v>637</v>
      </c>
      <c r="C103" s="65"/>
      <c r="D103" s="65"/>
      <c r="E103" s="77">
        <f>SUMIF(Balance!$AB$135:$AB$368,Ingresos!A103,Balance!$X$135:$Y$368)</f>
        <v>0</v>
      </c>
      <c r="F103" s="65"/>
      <c r="G103" s="76"/>
    </row>
    <row r="104" spans="1:9" x14ac:dyDescent="0.3">
      <c r="A104" s="67" t="s">
        <v>437</v>
      </c>
      <c r="B104" s="66" t="s">
        <v>474</v>
      </c>
      <c r="C104" s="65">
        <v>120000000</v>
      </c>
      <c r="D104" s="65">
        <v>120000000</v>
      </c>
      <c r="E104" s="77">
        <f>SUMIF(Balance!$AB$135:$AB$368,Ingresos!A104,Balance!$X$135:$Y$368)</f>
        <v>14002036</v>
      </c>
      <c r="F104" s="77">
        <f>+D104-E104</f>
        <v>105997964</v>
      </c>
      <c r="G104" s="76"/>
    </row>
    <row r="105" spans="1:9" x14ac:dyDescent="0.3">
      <c r="A105" s="64" t="s">
        <v>638</v>
      </c>
      <c r="B105" s="63" t="s">
        <v>639</v>
      </c>
      <c r="C105" s="73">
        <f>SUM(C106+C107+C108+C109+C110+C111+C112+C113)</f>
        <v>0</v>
      </c>
      <c r="D105" s="73">
        <f>SUM(D106+D107+D108+D109+D110+D111+D112+D113)</f>
        <v>0</v>
      </c>
      <c r="E105" s="73">
        <f>SUM(E106+E107+E108+E109+E110+E111+E112+E113)</f>
        <v>0</v>
      </c>
      <c r="F105" s="73">
        <f>SUM(F106+F107+F108+F109+F110+F111+F112+F113)</f>
        <v>0</v>
      </c>
      <c r="G105" s="72" t="s">
        <v>446</v>
      </c>
      <c r="H105" s="56"/>
      <c r="I105" s="56"/>
    </row>
    <row r="106" spans="1:9" x14ac:dyDescent="0.3">
      <c r="A106" s="71" t="s">
        <v>640</v>
      </c>
      <c r="B106" s="70" t="s">
        <v>641</v>
      </c>
      <c r="C106" s="62"/>
      <c r="D106" s="62"/>
      <c r="E106" s="77">
        <f>SUMIF(Balance!$AB$135:$AB$368,Ingresos!A106,Balance!$X$135:$Y$368)</f>
        <v>0</v>
      </c>
      <c r="F106" s="62"/>
      <c r="G106" s="76"/>
    </row>
    <row r="107" spans="1:9" x14ac:dyDescent="0.3">
      <c r="A107" s="71" t="s">
        <v>642</v>
      </c>
      <c r="B107" s="70" t="s">
        <v>643</v>
      </c>
      <c r="C107" s="62"/>
      <c r="D107" s="62"/>
      <c r="E107" s="77">
        <f>SUMIF(Balance!$AB$135:$AB$368,Ingresos!A107,Balance!$X$135:$Y$368)</f>
        <v>0</v>
      </c>
      <c r="F107" s="62"/>
      <c r="G107" s="76"/>
    </row>
    <row r="108" spans="1:9" x14ac:dyDescent="0.3">
      <c r="A108" s="71" t="s">
        <v>644</v>
      </c>
      <c r="B108" s="70" t="s">
        <v>645</v>
      </c>
      <c r="C108" s="62"/>
      <c r="D108" s="62"/>
      <c r="E108" s="77">
        <f>SUMIF(Balance!$AB$135:$AB$368,Ingresos!A108,Balance!$X$135:$Y$368)</f>
        <v>0</v>
      </c>
      <c r="F108" s="62"/>
      <c r="G108" s="76"/>
    </row>
    <row r="109" spans="1:9" x14ac:dyDescent="0.3">
      <c r="A109" s="71" t="s">
        <v>646</v>
      </c>
      <c r="B109" s="70" t="s">
        <v>647</v>
      </c>
      <c r="C109" s="62"/>
      <c r="D109" s="62"/>
      <c r="E109" s="77">
        <f>SUMIF(Balance!$AB$135:$AB$368,Ingresos!A109,Balance!$X$135:$Y$368)</f>
        <v>0</v>
      </c>
      <c r="F109" s="62"/>
      <c r="G109" s="76"/>
    </row>
    <row r="110" spans="1:9" x14ac:dyDescent="0.3">
      <c r="A110" s="71" t="s">
        <v>648</v>
      </c>
      <c r="B110" s="70" t="s">
        <v>649</v>
      </c>
      <c r="C110" s="62"/>
      <c r="D110" s="62"/>
      <c r="E110" s="77">
        <f>SUMIF(Balance!$AB$135:$AB$368,Ingresos!A110,Balance!$X$135:$Y$368)</f>
        <v>0</v>
      </c>
      <c r="F110" s="62"/>
      <c r="G110" s="76"/>
    </row>
    <row r="111" spans="1:9" x14ac:dyDescent="0.3">
      <c r="A111" s="71" t="s">
        <v>650</v>
      </c>
      <c r="B111" s="70" t="s">
        <v>651</v>
      </c>
      <c r="C111" s="62"/>
      <c r="D111" s="62"/>
      <c r="E111" s="77">
        <f>SUMIF(Balance!$AB$135:$AB$368,Ingresos!A111,Balance!$X$135:$Y$368)</f>
        <v>0</v>
      </c>
      <c r="F111" s="62"/>
      <c r="G111" s="76"/>
    </row>
    <row r="112" spans="1:9" x14ac:dyDescent="0.3">
      <c r="A112" s="71" t="s">
        <v>652</v>
      </c>
      <c r="B112" s="70" t="s">
        <v>653</v>
      </c>
      <c r="C112" s="62"/>
      <c r="D112" s="62"/>
      <c r="E112" s="77">
        <f>SUMIF(Balance!$AB$135:$AB$368,Ingresos!A112,Balance!$X$135:$Y$368)</f>
        <v>0</v>
      </c>
      <c r="F112" s="62"/>
      <c r="G112" s="76"/>
    </row>
    <row r="113" spans="1:9" x14ac:dyDescent="0.3">
      <c r="A113" s="71" t="s">
        <v>654</v>
      </c>
      <c r="B113" s="70" t="s">
        <v>655</v>
      </c>
      <c r="C113" s="62"/>
      <c r="D113" s="62"/>
      <c r="E113" s="77">
        <f>SUMIF(Balance!$AB$135:$AB$368,Ingresos!A113,Balance!$X$135:$Y$368)</f>
        <v>0</v>
      </c>
      <c r="F113" s="62"/>
      <c r="G113" s="76"/>
    </row>
    <row r="114" spans="1:9" x14ac:dyDescent="0.3">
      <c r="A114" s="64" t="s">
        <v>656</v>
      </c>
      <c r="B114" s="63" t="s">
        <v>657</v>
      </c>
      <c r="C114" s="73">
        <f>SUM(C115+C119+C120)</f>
        <v>0</v>
      </c>
      <c r="D114" s="73">
        <f>SUM(D115+D119+D120)</f>
        <v>0</v>
      </c>
      <c r="E114" s="73">
        <f>SUM(E115+E119+E120)</f>
        <v>0</v>
      </c>
      <c r="F114" s="73">
        <f>SUM(F115+F119+F120)</f>
        <v>0</v>
      </c>
      <c r="G114" s="72" t="s">
        <v>446</v>
      </c>
      <c r="H114" s="56"/>
      <c r="I114" s="56"/>
    </row>
    <row r="115" spans="1:9" x14ac:dyDescent="0.3">
      <c r="A115" s="71" t="s">
        <v>658</v>
      </c>
      <c r="B115" s="70" t="s">
        <v>659</v>
      </c>
      <c r="C115" s="69">
        <f>SUM(C116+C117+C118)</f>
        <v>0</v>
      </c>
      <c r="D115" s="69">
        <f>SUM(D116+D117+D118)</f>
        <v>0</v>
      </c>
      <c r="E115" s="69">
        <f>SUM(E116+E117+E118)</f>
        <v>0</v>
      </c>
      <c r="F115" s="69">
        <f>SUM(F116+F117+F118)</f>
        <v>0</v>
      </c>
      <c r="G115" s="68"/>
      <c r="H115" s="56"/>
      <c r="I115" s="56"/>
    </row>
    <row r="116" spans="1:9" x14ac:dyDescent="0.3">
      <c r="A116" s="67" t="s">
        <v>660</v>
      </c>
      <c r="B116" s="66" t="s">
        <v>661</v>
      </c>
      <c r="C116" s="65"/>
      <c r="D116" s="65"/>
      <c r="E116" s="77">
        <f>SUMIF(Balance!$AB$135:$AB$368,Ingresos!A116,Balance!$X$135:$Y$368)</f>
        <v>0</v>
      </c>
      <c r="F116" s="65"/>
      <c r="G116" s="76"/>
    </row>
    <row r="117" spans="1:9" x14ac:dyDescent="0.3">
      <c r="A117" s="67" t="s">
        <v>662</v>
      </c>
      <c r="B117" s="66" t="s">
        <v>663</v>
      </c>
      <c r="C117" s="65"/>
      <c r="D117" s="65"/>
      <c r="E117" s="77">
        <f>SUMIF(Balance!$AB$135:$AB$368,Ingresos!A117,Balance!$X$135:$Y$368)</f>
        <v>0</v>
      </c>
      <c r="F117" s="65"/>
      <c r="G117" s="76"/>
    </row>
    <row r="118" spans="1:9" x14ac:dyDescent="0.3">
      <c r="A118" s="67" t="s">
        <v>664</v>
      </c>
      <c r="B118" s="66" t="s">
        <v>474</v>
      </c>
      <c r="C118" s="65"/>
      <c r="D118" s="65"/>
      <c r="E118" s="77">
        <f>SUMIF(Balance!$AB$135:$AB$368,Ingresos!A118,Balance!$X$135:$Y$368)</f>
        <v>0</v>
      </c>
      <c r="F118" s="65"/>
      <c r="G118" s="76"/>
    </row>
    <row r="119" spans="1:9" ht="27.75" x14ac:dyDescent="0.3">
      <c r="A119" s="71" t="s">
        <v>665</v>
      </c>
      <c r="B119" s="70" t="s">
        <v>666</v>
      </c>
      <c r="C119" s="62"/>
      <c r="D119" s="62"/>
      <c r="E119" s="77">
        <f>SUMIF(Balance!$AB$135:$AB$368,Ingresos!A119,Balance!$X$135:$Y$368)</f>
        <v>0</v>
      </c>
      <c r="F119" s="62"/>
      <c r="G119" s="76"/>
    </row>
    <row r="120" spans="1:9" x14ac:dyDescent="0.3">
      <c r="A120" s="71" t="s">
        <v>667</v>
      </c>
      <c r="B120" s="70" t="s">
        <v>668</v>
      </c>
      <c r="C120" s="62"/>
      <c r="D120" s="62"/>
      <c r="E120" s="77">
        <f>SUMIF(Balance!$AB$135:$AB$368,Ingresos!A120,Balance!$X$135:$Y$368)</f>
        <v>0</v>
      </c>
      <c r="F120" s="62"/>
      <c r="G120" s="76"/>
    </row>
    <row r="121" spans="1:9" x14ac:dyDescent="0.3">
      <c r="A121" s="64" t="s">
        <v>669</v>
      </c>
      <c r="B121" s="63" t="s">
        <v>670</v>
      </c>
      <c r="C121" s="73">
        <f>SUM(C122+C123+C124)</f>
        <v>0</v>
      </c>
      <c r="D121" s="73">
        <f>SUM(D122+D123+D124)</f>
        <v>0</v>
      </c>
      <c r="E121" s="73">
        <f>SUM(E122+E123+E124)</f>
        <v>0</v>
      </c>
      <c r="F121" s="73">
        <f>SUM(F122+F123+F124)</f>
        <v>0</v>
      </c>
      <c r="G121" s="72" t="s">
        <v>446</v>
      </c>
      <c r="H121" s="56"/>
      <c r="I121" s="56"/>
    </row>
    <row r="122" spans="1:9" x14ac:dyDescent="0.3">
      <c r="A122" s="71" t="s">
        <v>671</v>
      </c>
      <c r="B122" s="70" t="s">
        <v>672</v>
      </c>
      <c r="C122" s="62"/>
      <c r="D122" s="62"/>
      <c r="E122" s="77">
        <f>SUMIF(Balance!$AB$135:$AB$368,Ingresos!A122,Balance!$X$135:$Y$368)</f>
        <v>0</v>
      </c>
      <c r="F122" s="62"/>
      <c r="G122" s="76"/>
    </row>
    <row r="123" spans="1:9" x14ac:dyDescent="0.3">
      <c r="A123" s="71" t="s">
        <v>673</v>
      </c>
      <c r="B123" s="70" t="s">
        <v>674</v>
      </c>
      <c r="C123" s="62"/>
      <c r="D123" s="62"/>
      <c r="E123" s="77">
        <f>SUMIF(Balance!$AB$135:$AB$368,Ingresos!A123,Balance!$X$135:$Y$368)</f>
        <v>0</v>
      </c>
      <c r="F123" s="62"/>
      <c r="G123" s="76"/>
    </row>
    <row r="124" spans="1:9" x14ac:dyDescent="0.3">
      <c r="A124" s="71" t="s">
        <v>675</v>
      </c>
      <c r="B124" s="70" t="s">
        <v>676</v>
      </c>
      <c r="C124" s="62"/>
      <c r="D124" s="62"/>
      <c r="E124" s="77">
        <f>SUMIF(Balance!$AB$135:$AB$368,Ingresos!A124,Balance!$X$135:$Y$368)</f>
        <v>0</v>
      </c>
      <c r="F124" s="62"/>
      <c r="G124" s="76"/>
    </row>
    <row r="125" spans="1:9" ht="27.75" x14ac:dyDescent="0.3">
      <c r="A125" s="64" t="s">
        <v>677</v>
      </c>
      <c r="B125" s="63" t="s">
        <v>678</v>
      </c>
      <c r="C125" s="73">
        <f>SUM(C126+C129+C147+C149)</f>
        <v>0</v>
      </c>
      <c r="D125" s="73">
        <f>SUM(D126+D129+D147+D149)</f>
        <v>0</v>
      </c>
      <c r="E125" s="73">
        <f>SUM(E126+E129+E147+E149)</f>
        <v>0</v>
      </c>
      <c r="F125" s="73">
        <f>SUM(F126+F129+F147+F149)</f>
        <v>0</v>
      </c>
      <c r="G125" s="72" t="s">
        <v>446</v>
      </c>
      <c r="H125" s="56"/>
      <c r="I125" s="56"/>
    </row>
    <row r="126" spans="1:9" x14ac:dyDescent="0.3">
      <c r="A126" s="71" t="s">
        <v>679</v>
      </c>
      <c r="B126" s="70" t="s">
        <v>497</v>
      </c>
      <c r="C126" s="69">
        <f>SUM(C127+C128)</f>
        <v>0</v>
      </c>
      <c r="D126" s="69">
        <f>SUM(D127+D128)</f>
        <v>0</v>
      </c>
      <c r="E126" s="69">
        <f>SUM(E127+E128)</f>
        <v>0</v>
      </c>
      <c r="F126" s="69">
        <f>SUM(F127+F128)</f>
        <v>0</v>
      </c>
      <c r="G126" s="68"/>
      <c r="H126" s="56"/>
      <c r="I126" s="56"/>
    </row>
    <row r="127" spans="1:9" ht="27.75" x14ac:dyDescent="0.3">
      <c r="A127" s="67" t="s">
        <v>680</v>
      </c>
      <c r="B127" s="66" t="s">
        <v>681</v>
      </c>
      <c r="C127" s="65"/>
      <c r="D127" s="65"/>
      <c r="E127" s="77">
        <f>SUMIF(Balance!$AB$135:$AB$368,Ingresos!A127,Balance!$X$135:$Y$368)</f>
        <v>0</v>
      </c>
      <c r="F127" s="65"/>
      <c r="G127" s="76"/>
    </row>
    <row r="128" spans="1:9" x14ac:dyDescent="0.3">
      <c r="A128" s="67" t="s">
        <v>682</v>
      </c>
      <c r="B128" s="66" t="s">
        <v>480</v>
      </c>
      <c r="C128" s="65"/>
      <c r="D128" s="65"/>
      <c r="E128" s="77">
        <f>SUMIF(Balance!$AB$135:$AB$368,Ingresos!A128,Balance!$X$135:$Y$368)</f>
        <v>0</v>
      </c>
      <c r="F128" s="65"/>
      <c r="G128" s="76"/>
    </row>
    <row r="129" spans="1:9" x14ac:dyDescent="0.3">
      <c r="A129" s="71" t="s">
        <v>683</v>
      </c>
      <c r="B129" s="70" t="s">
        <v>499</v>
      </c>
      <c r="C129" s="75">
        <f>SUM(C130+C134+C136+C141+C146+C143)</f>
        <v>0</v>
      </c>
      <c r="D129" s="75">
        <f>SUM(D130+D134+D136+D141+D146+D143)</f>
        <v>0</v>
      </c>
      <c r="E129" s="75">
        <f>SUM(E130+E134+E136+E141+E146+E143)</f>
        <v>0</v>
      </c>
      <c r="F129" s="75">
        <f>SUM(F130+F134+F136+F141+F146+F143)</f>
        <v>0</v>
      </c>
      <c r="G129" s="68"/>
      <c r="H129" s="56"/>
      <c r="I129" s="56"/>
    </row>
    <row r="130" spans="1:9" ht="27.75" x14ac:dyDescent="0.3">
      <c r="A130" s="67" t="s">
        <v>684</v>
      </c>
      <c r="B130" s="66" t="s">
        <v>501</v>
      </c>
      <c r="C130" s="80">
        <f>SUM(C131+C132+C133)</f>
        <v>0</v>
      </c>
      <c r="D130" s="80">
        <f>SUM(D131+D132+D133)</f>
        <v>0</v>
      </c>
      <c r="E130" s="80">
        <f>SUM(E131+E132+E133)</f>
        <v>0</v>
      </c>
      <c r="F130" s="80">
        <f>SUM(F131+F132+F133)</f>
        <v>0</v>
      </c>
      <c r="G130" s="68"/>
      <c r="H130" s="56"/>
      <c r="I130" s="56"/>
    </row>
    <row r="131" spans="1:9" ht="28.5" x14ac:dyDescent="0.3">
      <c r="A131" s="79" t="s">
        <v>685</v>
      </c>
      <c r="B131" s="78" t="s">
        <v>686</v>
      </c>
      <c r="C131" s="77"/>
      <c r="D131" s="77"/>
      <c r="E131" s="77">
        <f>SUMIF(Balance!$AB$135:$AB$368,Ingresos!A131,Balance!$X$135:$Y$368)</f>
        <v>0</v>
      </c>
      <c r="F131" s="77"/>
      <c r="G131" s="76"/>
    </row>
    <row r="132" spans="1:9" x14ac:dyDescent="0.3">
      <c r="A132" s="79" t="s">
        <v>687</v>
      </c>
      <c r="B132" s="78" t="s">
        <v>688</v>
      </c>
      <c r="C132" s="77"/>
      <c r="D132" s="77"/>
      <c r="E132" s="77">
        <f>SUMIF(Balance!$AB$135:$AB$368,Ingresos!A132,Balance!$X$135:$Y$368)</f>
        <v>0</v>
      </c>
      <c r="F132" s="77"/>
      <c r="G132" s="76"/>
    </row>
    <row r="133" spans="1:9" ht="28.5" x14ac:dyDescent="0.3">
      <c r="A133" s="79" t="s">
        <v>689</v>
      </c>
      <c r="B133" s="78" t="s">
        <v>690</v>
      </c>
      <c r="C133" s="77"/>
      <c r="D133" s="77"/>
      <c r="E133" s="77">
        <f>SUMIF(Balance!$AB$135:$AB$368,Ingresos!A133,Balance!$X$135:$Y$368)</f>
        <v>0</v>
      </c>
      <c r="F133" s="77"/>
      <c r="G133" s="76"/>
    </row>
    <row r="134" spans="1:9" x14ac:dyDescent="0.3">
      <c r="A134" s="67" t="s">
        <v>691</v>
      </c>
      <c r="B134" s="66" t="s">
        <v>507</v>
      </c>
      <c r="C134" s="80">
        <f>C135</f>
        <v>0</v>
      </c>
      <c r="D134" s="80">
        <f>D135</f>
        <v>0</v>
      </c>
      <c r="E134" s="80">
        <f>E135</f>
        <v>0</v>
      </c>
      <c r="F134" s="80">
        <f>F135</f>
        <v>0</v>
      </c>
      <c r="G134" s="68"/>
      <c r="H134" s="56"/>
      <c r="I134" s="56"/>
    </row>
    <row r="135" spans="1:9" x14ac:dyDescent="0.3">
      <c r="A135" s="79" t="s">
        <v>692</v>
      </c>
      <c r="B135" s="78" t="s">
        <v>693</v>
      </c>
      <c r="C135" s="81"/>
      <c r="D135" s="81"/>
      <c r="E135" s="77">
        <f>SUMIF(Balance!$AB$135:$AB$368,Ingresos!A135,Balance!$X$135:$Y$368)</f>
        <v>0</v>
      </c>
      <c r="F135" s="83"/>
      <c r="G135" s="82"/>
    </row>
    <row r="136" spans="1:9" x14ac:dyDescent="0.3">
      <c r="A136" s="67" t="s">
        <v>694</v>
      </c>
      <c r="B136" s="66" t="s">
        <v>532</v>
      </c>
      <c r="C136" s="80">
        <f>SUM(C137+C138+C139+C140)</f>
        <v>0</v>
      </c>
      <c r="D136" s="80">
        <f>SUM(D137+D138+D139+D140)</f>
        <v>0</v>
      </c>
      <c r="E136" s="80">
        <f>SUM(E137+E138+E139+E140)</f>
        <v>0</v>
      </c>
      <c r="F136" s="80">
        <f>SUM(F137+F138+F139+F140)</f>
        <v>0</v>
      </c>
      <c r="G136" s="68"/>
      <c r="H136" s="56"/>
      <c r="I136" s="56"/>
    </row>
    <row r="137" spans="1:9" x14ac:dyDescent="0.3">
      <c r="A137" s="79" t="s">
        <v>695</v>
      </c>
      <c r="B137" s="78" t="s">
        <v>696</v>
      </c>
      <c r="C137" s="77"/>
      <c r="D137" s="77"/>
      <c r="E137" s="77">
        <f>SUMIF(Balance!$AB$135:$AB$368,Ingresos!A137,Balance!$X$135:$Y$368)</f>
        <v>0</v>
      </c>
      <c r="F137" s="77"/>
      <c r="G137" s="76"/>
    </row>
    <row r="138" spans="1:9" x14ac:dyDescent="0.3">
      <c r="A138" s="79" t="s">
        <v>697</v>
      </c>
      <c r="B138" s="78" t="s">
        <v>698</v>
      </c>
      <c r="C138" s="77"/>
      <c r="D138" s="77"/>
      <c r="E138" s="77">
        <f>SUMIF(Balance!$AB$135:$AB$368,Ingresos!A138,Balance!$X$135:$Y$368)</f>
        <v>0</v>
      </c>
      <c r="F138" s="77"/>
      <c r="G138" s="76"/>
    </row>
    <row r="139" spans="1:9" x14ac:dyDescent="0.3">
      <c r="A139" s="79" t="s">
        <v>699</v>
      </c>
      <c r="B139" s="78" t="s">
        <v>700</v>
      </c>
      <c r="C139" s="77"/>
      <c r="D139" s="77"/>
      <c r="E139" s="77">
        <f>SUMIF(Balance!$AB$135:$AB$368,Ingresos!A139,Balance!$X$135:$Y$368)</f>
        <v>0</v>
      </c>
      <c r="F139" s="77"/>
      <c r="G139" s="76"/>
    </row>
    <row r="140" spans="1:9" ht="28.5" x14ac:dyDescent="0.3">
      <c r="A140" s="79" t="s">
        <v>701</v>
      </c>
      <c r="B140" s="78" t="s">
        <v>702</v>
      </c>
      <c r="C140" s="77"/>
      <c r="D140" s="77"/>
      <c r="E140" s="77">
        <f>SUMIF(Balance!$AB$135:$AB$368,Ingresos!A140,Balance!$X$135:$Y$368)</f>
        <v>0</v>
      </c>
      <c r="F140" s="81"/>
      <c r="G140" s="76"/>
    </row>
    <row r="141" spans="1:9" x14ac:dyDescent="0.3">
      <c r="A141" s="67" t="s">
        <v>703</v>
      </c>
      <c r="B141" s="66" t="s">
        <v>518</v>
      </c>
      <c r="C141" s="80">
        <f>SUM(C142)</f>
        <v>0</v>
      </c>
      <c r="D141" s="80">
        <f>SUM(D142)</f>
        <v>0</v>
      </c>
      <c r="E141" s="80">
        <f>SUM(E142)</f>
        <v>0</v>
      </c>
      <c r="F141" s="80">
        <f>SUM(F142)</f>
        <v>0</v>
      </c>
      <c r="G141" s="68"/>
      <c r="H141" s="56"/>
      <c r="I141" s="56"/>
    </row>
    <row r="142" spans="1:9" ht="28.5" x14ac:dyDescent="0.3">
      <c r="A142" s="79" t="s">
        <v>704</v>
      </c>
      <c r="B142" s="78" t="s">
        <v>705</v>
      </c>
      <c r="C142" s="77"/>
      <c r="D142" s="77"/>
      <c r="E142" s="77">
        <f>SUMIF(Balance!$AB$135:$AB$368,Ingresos!A142,Balance!$X$135:$Y$368)</f>
        <v>0</v>
      </c>
      <c r="F142" s="77"/>
      <c r="G142" s="76"/>
    </row>
    <row r="143" spans="1:9" x14ac:dyDescent="0.3">
      <c r="A143" s="67" t="s">
        <v>706</v>
      </c>
      <c r="B143" s="66" t="s">
        <v>540</v>
      </c>
      <c r="C143" s="80">
        <f>C144+C145</f>
        <v>0</v>
      </c>
      <c r="D143" s="80">
        <f>D144+D145</f>
        <v>0</v>
      </c>
      <c r="E143" s="80">
        <f>E144+E145</f>
        <v>0</v>
      </c>
      <c r="F143" s="80">
        <f>F144+F145</f>
        <v>0</v>
      </c>
      <c r="G143" s="68"/>
      <c r="H143" s="56"/>
      <c r="I143" s="56"/>
    </row>
    <row r="144" spans="1:9" x14ac:dyDescent="0.3">
      <c r="A144" s="79" t="s">
        <v>707</v>
      </c>
      <c r="B144" s="78" t="s">
        <v>708</v>
      </c>
      <c r="C144" s="77"/>
      <c r="D144" s="77"/>
      <c r="E144" s="77">
        <f>SUMIF(Balance!$AB$135:$AB$368,Ingresos!A144,Balance!$X$135:$Y$368)</f>
        <v>0</v>
      </c>
      <c r="F144" s="77"/>
      <c r="G144" s="76"/>
    </row>
    <row r="145" spans="1:9" x14ac:dyDescent="0.3">
      <c r="A145" s="79" t="s">
        <v>709</v>
      </c>
      <c r="B145" s="78" t="s">
        <v>474</v>
      </c>
      <c r="C145" s="77"/>
      <c r="D145" s="77"/>
      <c r="E145" s="77">
        <f>SUMIF(Balance!$AB$135:$AB$368,Ingresos!A145,Balance!$X$135:$Y$368)</f>
        <v>0</v>
      </c>
      <c r="F145" s="77"/>
      <c r="G145" s="76"/>
    </row>
    <row r="146" spans="1:9" x14ac:dyDescent="0.3">
      <c r="A146" s="67" t="s">
        <v>710</v>
      </c>
      <c r="B146" s="66" t="s">
        <v>544</v>
      </c>
      <c r="C146" s="65"/>
      <c r="D146" s="65"/>
      <c r="E146" s="77">
        <f>SUMIF(Balance!$AB$135:$AB$368,Ingresos!A146,Balance!$X$135:$Y$368)</f>
        <v>0</v>
      </c>
      <c r="F146" s="65"/>
      <c r="G146" s="76"/>
    </row>
    <row r="147" spans="1:9" x14ac:dyDescent="0.3">
      <c r="A147" s="71" t="s">
        <v>711</v>
      </c>
      <c r="B147" s="70" t="s">
        <v>712</v>
      </c>
      <c r="C147" s="75">
        <f>C148</f>
        <v>0</v>
      </c>
      <c r="D147" s="75">
        <f>D148</f>
        <v>0</v>
      </c>
      <c r="E147" s="69">
        <f>E148</f>
        <v>0</v>
      </c>
      <c r="F147" s="69">
        <f>F148</f>
        <v>0</v>
      </c>
      <c r="G147" s="68"/>
      <c r="H147" s="56"/>
      <c r="I147" s="56"/>
    </row>
    <row r="148" spans="1:9" x14ac:dyDescent="0.3">
      <c r="A148" s="67" t="s">
        <v>713</v>
      </c>
      <c r="B148" s="66" t="s">
        <v>714</v>
      </c>
      <c r="C148" s="65"/>
      <c r="D148" s="65"/>
      <c r="E148" s="77">
        <f>SUMIF(Balance!$AB$135:$AB$368,Ingresos!A148,Balance!$X$135:$Y$368)</f>
        <v>0</v>
      </c>
      <c r="F148" s="65"/>
      <c r="G148" s="76"/>
    </row>
    <row r="149" spans="1:9" x14ac:dyDescent="0.3">
      <c r="A149" s="71" t="s">
        <v>715</v>
      </c>
      <c r="B149" s="70" t="s">
        <v>549</v>
      </c>
      <c r="C149" s="75">
        <f>C150</f>
        <v>0</v>
      </c>
      <c r="D149" s="75">
        <f>D150</f>
        <v>0</v>
      </c>
      <c r="E149" s="75">
        <f>E150</f>
        <v>0</v>
      </c>
      <c r="F149" s="75">
        <f>F150</f>
        <v>0</v>
      </c>
      <c r="G149" s="68"/>
      <c r="H149" s="56"/>
      <c r="I149" s="56"/>
    </row>
    <row r="150" spans="1:9" x14ac:dyDescent="0.3">
      <c r="A150" s="67" t="s">
        <v>716</v>
      </c>
      <c r="B150" s="66" t="s">
        <v>717</v>
      </c>
      <c r="C150" s="65"/>
      <c r="D150" s="65"/>
      <c r="E150" s="77">
        <f>SUMIF(Balance!$AB$135:$AB$368,Ingresos!A150,Balance!$X$135:$Y$368)</f>
        <v>0</v>
      </c>
      <c r="F150" s="65"/>
      <c r="G150" s="74" t="s">
        <v>446</v>
      </c>
    </row>
    <row r="151" spans="1:9" x14ac:dyDescent="0.3">
      <c r="A151" s="64" t="s">
        <v>718</v>
      </c>
      <c r="B151" s="63" t="s">
        <v>719</v>
      </c>
      <c r="C151" s="73">
        <f>SUM(C152)</f>
        <v>0</v>
      </c>
      <c r="D151" s="73">
        <f>SUM(D152)</f>
        <v>0</v>
      </c>
      <c r="E151" s="73">
        <f>SUM(E152)</f>
        <v>0</v>
      </c>
      <c r="F151" s="73">
        <f>SUM(F152)</f>
        <v>0</v>
      </c>
      <c r="G151" s="72" t="s">
        <v>446</v>
      </c>
      <c r="H151" s="56"/>
      <c r="I151" s="56"/>
    </row>
    <row r="152" spans="1:9" x14ac:dyDescent="0.3">
      <c r="A152" s="71" t="s">
        <v>720</v>
      </c>
      <c r="B152" s="70" t="s">
        <v>721</v>
      </c>
      <c r="C152" s="69">
        <f>SUM(C153+C154)</f>
        <v>0</v>
      </c>
      <c r="D152" s="69">
        <f>SUM(D153+D154)</f>
        <v>0</v>
      </c>
      <c r="E152" s="69">
        <f>SUM(E153+E154)</f>
        <v>0</v>
      </c>
      <c r="F152" s="69">
        <f>SUM(F153+F154)</f>
        <v>0</v>
      </c>
      <c r="G152" s="68"/>
      <c r="H152" s="56"/>
      <c r="I152" s="56"/>
    </row>
    <row r="153" spans="1:9" x14ac:dyDescent="0.3">
      <c r="A153" s="67" t="s">
        <v>722</v>
      </c>
      <c r="B153" s="66" t="s">
        <v>723</v>
      </c>
      <c r="C153" s="65"/>
      <c r="D153" s="65"/>
      <c r="E153" s="77">
        <f>SUMIF(Balance!$AB$135:$AB$368,Ingresos!A153,Balance!$X$135:$Y$368)</f>
        <v>0</v>
      </c>
      <c r="F153" s="65"/>
      <c r="G153" s="61"/>
    </row>
    <row r="154" spans="1:9" x14ac:dyDescent="0.3">
      <c r="A154" s="67" t="s">
        <v>724</v>
      </c>
      <c r="B154" s="66" t="s">
        <v>725</v>
      </c>
      <c r="C154" s="65"/>
      <c r="D154" s="65"/>
      <c r="E154" s="77">
        <f>SUMIF(Balance!$AB$135:$AB$368,Ingresos!A154,Balance!$X$135:$Y$368)</f>
        <v>0</v>
      </c>
      <c r="F154" s="65"/>
      <c r="G154" s="61"/>
    </row>
    <row r="155" spans="1:9" x14ac:dyDescent="0.3">
      <c r="A155" s="64" t="s">
        <v>726</v>
      </c>
      <c r="B155" s="63" t="s">
        <v>727</v>
      </c>
      <c r="C155" s="62"/>
      <c r="D155" s="62"/>
      <c r="E155" s="77">
        <f>SUMIF(Balance!$AB$135:$AB$368,Ingresos!A155,Balance!$X$135:$Y$368)</f>
        <v>0</v>
      </c>
      <c r="F155" s="62"/>
      <c r="G155" s="61"/>
    </row>
    <row r="156" spans="1:9" x14ac:dyDescent="0.3">
      <c r="A156" s="56"/>
      <c r="B156" s="56"/>
      <c r="C156" s="60"/>
      <c r="D156" s="60"/>
      <c r="E156" s="60"/>
      <c r="F156" s="60"/>
      <c r="G156" s="57"/>
      <c r="H156" s="56"/>
      <c r="I156" s="56"/>
    </row>
    <row r="157" spans="1:9" x14ac:dyDescent="0.3">
      <c r="A157" s="56"/>
      <c r="B157" s="56"/>
      <c r="C157" s="56"/>
      <c r="D157" s="56"/>
      <c r="E157" s="56"/>
      <c r="F157" s="56"/>
      <c r="G157" s="57"/>
      <c r="H157" s="56"/>
      <c r="I157" s="56"/>
    </row>
    <row r="158" spans="1:9" ht="16.5" x14ac:dyDescent="0.35">
      <c r="A158" s="56"/>
      <c r="B158" s="59" t="s">
        <v>728</v>
      </c>
      <c r="C158" s="58">
        <f>C2+C28+C60+C66+C69+C105+C114+C121+C125+C151+C155</f>
        <v>18475000000</v>
      </c>
      <c r="D158" s="58">
        <f>D2+D28+D60+D66+D69+D105+D114+D121+D125+D151+D155</f>
        <v>18475000000</v>
      </c>
      <c r="E158" s="58">
        <f>E2+E28+E60+E66+E69+E105+E114+E121+E125+E151+E155</f>
        <v>12107002491</v>
      </c>
      <c r="F158" s="58">
        <f>F2+F28+F60+F66+F69+F105+F114+F121+F125+F151+F155</f>
        <v>6367997509</v>
      </c>
      <c r="G158" s="57"/>
      <c r="H158" s="56"/>
      <c r="I158" s="56"/>
    </row>
    <row r="159" spans="1:9" x14ac:dyDescent="0.3">
      <c r="C159" s="56"/>
      <c r="D159" s="56"/>
      <c r="E159" s="56"/>
      <c r="F159" s="56"/>
      <c r="G159" s="57"/>
      <c r="H159" s="56"/>
      <c r="I159" s="56"/>
    </row>
    <row r="160" spans="1:9" x14ac:dyDescent="0.3">
      <c r="E160" s="55">
        <f>+E158-Balance!W371</f>
        <v>0</v>
      </c>
      <c r="F160" s="55">
        <f>+D158-E158-F158</f>
        <v>0</v>
      </c>
    </row>
  </sheetData>
  <pageMargins left="0.70866141732283472" right="0.70866141732283472" top="0.74803149606299213" bottom="0.74803149606299213" header="0.31496062992125984" footer="0.31496062992125984"/>
  <pageSetup scale="48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5"/>
  <sheetViews>
    <sheetView topLeftCell="A409" workbookViewId="0">
      <selection activeCell="E445" sqref="E445"/>
    </sheetView>
  </sheetViews>
  <sheetFormatPr baseColWidth="10" defaultRowHeight="16.5" x14ac:dyDescent="0.35"/>
  <cols>
    <col min="1" max="1" width="29.42578125" style="8" customWidth="1"/>
    <col min="2" max="2" width="49.42578125" style="8" customWidth="1"/>
    <col min="3" max="3" width="12.42578125" style="8" customWidth="1"/>
    <col min="4" max="4" width="18.42578125" style="8" customWidth="1"/>
    <col min="5" max="5" width="16.85546875" style="8" customWidth="1"/>
    <col min="6" max="6" width="15.42578125" style="8" customWidth="1"/>
    <col min="7" max="7" width="11.42578125" style="10"/>
    <col min="8" max="14" width="11.42578125" style="11"/>
    <col min="15" max="256" width="11.42578125" style="8"/>
    <col min="257" max="257" width="29.42578125" style="8" customWidth="1"/>
    <col min="258" max="258" width="49.42578125" style="8" customWidth="1"/>
    <col min="259" max="259" width="12.42578125" style="8" customWidth="1"/>
    <col min="260" max="260" width="18.42578125" style="8" customWidth="1"/>
    <col min="261" max="261" width="16.85546875" style="8" customWidth="1"/>
    <col min="262" max="262" width="15.42578125" style="8" customWidth="1"/>
    <col min="263" max="512" width="11.42578125" style="8"/>
    <col min="513" max="513" width="29.42578125" style="8" customWidth="1"/>
    <col min="514" max="514" width="49.42578125" style="8" customWidth="1"/>
    <col min="515" max="515" width="12.42578125" style="8" customWidth="1"/>
    <col min="516" max="516" width="18.42578125" style="8" customWidth="1"/>
    <col min="517" max="517" width="16.85546875" style="8" customWidth="1"/>
    <col min="518" max="518" width="15.42578125" style="8" customWidth="1"/>
    <col min="519" max="768" width="11.42578125" style="8"/>
    <col min="769" max="769" width="29.42578125" style="8" customWidth="1"/>
    <col min="770" max="770" width="49.42578125" style="8" customWidth="1"/>
    <col min="771" max="771" width="12.42578125" style="8" customWidth="1"/>
    <col min="772" max="772" width="18.42578125" style="8" customWidth="1"/>
    <col min="773" max="773" width="16.85546875" style="8" customWidth="1"/>
    <col min="774" max="774" width="15.42578125" style="8" customWidth="1"/>
    <col min="775" max="1024" width="11.42578125" style="8"/>
    <col min="1025" max="1025" width="29.42578125" style="8" customWidth="1"/>
    <col min="1026" max="1026" width="49.42578125" style="8" customWidth="1"/>
    <col min="1027" max="1027" width="12.42578125" style="8" customWidth="1"/>
    <col min="1028" max="1028" width="18.42578125" style="8" customWidth="1"/>
    <col min="1029" max="1029" width="16.85546875" style="8" customWidth="1"/>
    <col min="1030" max="1030" width="15.42578125" style="8" customWidth="1"/>
    <col min="1031" max="1280" width="11.42578125" style="8"/>
    <col min="1281" max="1281" width="29.42578125" style="8" customWidth="1"/>
    <col min="1282" max="1282" width="49.42578125" style="8" customWidth="1"/>
    <col min="1283" max="1283" width="12.42578125" style="8" customWidth="1"/>
    <col min="1284" max="1284" width="18.42578125" style="8" customWidth="1"/>
    <col min="1285" max="1285" width="16.85546875" style="8" customWidth="1"/>
    <col min="1286" max="1286" width="15.42578125" style="8" customWidth="1"/>
    <col min="1287" max="1536" width="11.42578125" style="8"/>
    <col min="1537" max="1537" width="29.42578125" style="8" customWidth="1"/>
    <col min="1538" max="1538" width="49.42578125" style="8" customWidth="1"/>
    <col min="1539" max="1539" width="12.42578125" style="8" customWidth="1"/>
    <col min="1540" max="1540" width="18.42578125" style="8" customWidth="1"/>
    <col min="1541" max="1541" width="16.85546875" style="8" customWidth="1"/>
    <col min="1542" max="1542" width="15.42578125" style="8" customWidth="1"/>
    <col min="1543" max="1792" width="11.42578125" style="8"/>
    <col min="1793" max="1793" width="29.42578125" style="8" customWidth="1"/>
    <col min="1794" max="1794" width="49.42578125" style="8" customWidth="1"/>
    <col min="1795" max="1795" width="12.42578125" style="8" customWidth="1"/>
    <col min="1796" max="1796" width="18.42578125" style="8" customWidth="1"/>
    <col min="1797" max="1797" width="16.85546875" style="8" customWidth="1"/>
    <col min="1798" max="1798" width="15.42578125" style="8" customWidth="1"/>
    <col min="1799" max="2048" width="11.42578125" style="8"/>
    <col min="2049" max="2049" width="29.42578125" style="8" customWidth="1"/>
    <col min="2050" max="2050" width="49.42578125" style="8" customWidth="1"/>
    <col min="2051" max="2051" width="12.42578125" style="8" customWidth="1"/>
    <col min="2052" max="2052" width="18.42578125" style="8" customWidth="1"/>
    <col min="2053" max="2053" width="16.85546875" style="8" customWidth="1"/>
    <col min="2054" max="2054" width="15.42578125" style="8" customWidth="1"/>
    <col min="2055" max="2304" width="11.42578125" style="8"/>
    <col min="2305" max="2305" width="29.42578125" style="8" customWidth="1"/>
    <col min="2306" max="2306" width="49.42578125" style="8" customWidth="1"/>
    <col min="2307" max="2307" width="12.42578125" style="8" customWidth="1"/>
    <col min="2308" max="2308" width="18.42578125" style="8" customWidth="1"/>
    <col min="2309" max="2309" width="16.85546875" style="8" customWidth="1"/>
    <col min="2310" max="2310" width="15.42578125" style="8" customWidth="1"/>
    <col min="2311" max="2560" width="11.42578125" style="8"/>
    <col min="2561" max="2561" width="29.42578125" style="8" customWidth="1"/>
    <col min="2562" max="2562" width="49.42578125" style="8" customWidth="1"/>
    <col min="2563" max="2563" width="12.42578125" style="8" customWidth="1"/>
    <col min="2564" max="2564" width="18.42578125" style="8" customWidth="1"/>
    <col min="2565" max="2565" width="16.85546875" style="8" customWidth="1"/>
    <col min="2566" max="2566" width="15.42578125" style="8" customWidth="1"/>
    <col min="2567" max="2816" width="11.42578125" style="8"/>
    <col min="2817" max="2817" width="29.42578125" style="8" customWidth="1"/>
    <col min="2818" max="2818" width="49.42578125" style="8" customWidth="1"/>
    <col min="2819" max="2819" width="12.42578125" style="8" customWidth="1"/>
    <col min="2820" max="2820" width="18.42578125" style="8" customWidth="1"/>
    <col min="2821" max="2821" width="16.85546875" style="8" customWidth="1"/>
    <col min="2822" max="2822" width="15.42578125" style="8" customWidth="1"/>
    <col min="2823" max="3072" width="11.42578125" style="8"/>
    <col min="3073" max="3073" width="29.42578125" style="8" customWidth="1"/>
    <col min="3074" max="3074" width="49.42578125" style="8" customWidth="1"/>
    <col min="3075" max="3075" width="12.42578125" style="8" customWidth="1"/>
    <col min="3076" max="3076" width="18.42578125" style="8" customWidth="1"/>
    <col min="3077" max="3077" width="16.85546875" style="8" customWidth="1"/>
    <col min="3078" max="3078" width="15.42578125" style="8" customWidth="1"/>
    <col min="3079" max="3328" width="11.42578125" style="8"/>
    <col min="3329" max="3329" width="29.42578125" style="8" customWidth="1"/>
    <col min="3330" max="3330" width="49.42578125" style="8" customWidth="1"/>
    <col min="3331" max="3331" width="12.42578125" style="8" customWidth="1"/>
    <col min="3332" max="3332" width="18.42578125" style="8" customWidth="1"/>
    <col min="3333" max="3333" width="16.85546875" style="8" customWidth="1"/>
    <col min="3334" max="3334" width="15.42578125" style="8" customWidth="1"/>
    <col min="3335" max="3584" width="11.42578125" style="8"/>
    <col min="3585" max="3585" width="29.42578125" style="8" customWidth="1"/>
    <col min="3586" max="3586" width="49.42578125" style="8" customWidth="1"/>
    <col min="3587" max="3587" width="12.42578125" style="8" customWidth="1"/>
    <col min="3588" max="3588" width="18.42578125" style="8" customWidth="1"/>
    <col min="3589" max="3589" width="16.85546875" style="8" customWidth="1"/>
    <col min="3590" max="3590" width="15.42578125" style="8" customWidth="1"/>
    <col min="3591" max="3840" width="11.42578125" style="8"/>
    <col min="3841" max="3841" width="29.42578125" style="8" customWidth="1"/>
    <col min="3842" max="3842" width="49.42578125" style="8" customWidth="1"/>
    <col min="3843" max="3843" width="12.42578125" style="8" customWidth="1"/>
    <col min="3844" max="3844" width="18.42578125" style="8" customWidth="1"/>
    <col min="3845" max="3845" width="16.85546875" style="8" customWidth="1"/>
    <col min="3846" max="3846" width="15.42578125" style="8" customWidth="1"/>
    <col min="3847" max="4096" width="11.42578125" style="8"/>
    <col min="4097" max="4097" width="29.42578125" style="8" customWidth="1"/>
    <col min="4098" max="4098" width="49.42578125" style="8" customWidth="1"/>
    <col min="4099" max="4099" width="12.42578125" style="8" customWidth="1"/>
    <col min="4100" max="4100" width="18.42578125" style="8" customWidth="1"/>
    <col min="4101" max="4101" width="16.85546875" style="8" customWidth="1"/>
    <col min="4102" max="4102" width="15.42578125" style="8" customWidth="1"/>
    <col min="4103" max="4352" width="11.42578125" style="8"/>
    <col min="4353" max="4353" width="29.42578125" style="8" customWidth="1"/>
    <col min="4354" max="4354" width="49.42578125" style="8" customWidth="1"/>
    <col min="4355" max="4355" width="12.42578125" style="8" customWidth="1"/>
    <col min="4356" max="4356" width="18.42578125" style="8" customWidth="1"/>
    <col min="4357" max="4357" width="16.85546875" style="8" customWidth="1"/>
    <col min="4358" max="4358" width="15.42578125" style="8" customWidth="1"/>
    <col min="4359" max="4608" width="11.42578125" style="8"/>
    <col min="4609" max="4609" width="29.42578125" style="8" customWidth="1"/>
    <col min="4610" max="4610" width="49.42578125" style="8" customWidth="1"/>
    <col min="4611" max="4611" width="12.42578125" style="8" customWidth="1"/>
    <col min="4612" max="4612" width="18.42578125" style="8" customWidth="1"/>
    <col min="4613" max="4613" width="16.85546875" style="8" customWidth="1"/>
    <col min="4614" max="4614" width="15.42578125" style="8" customWidth="1"/>
    <col min="4615" max="4864" width="11.42578125" style="8"/>
    <col min="4865" max="4865" width="29.42578125" style="8" customWidth="1"/>
    <col min="4866" max="4866" width="49.42578125" style="8" customWidth="1"/>
    <col min="4867" max="4867" width="12.42578125" style="8" customWidth="1"/>
    <col min="4868" max="4868" width="18.42578125" style="8" customWidth="1"/>
    <col min="4869" max="4869" width="16.85546875" style="8" customWidth="1"/>
    <col min="4870" max="4870" width="15.42578125" style="8" customWidth="1"/>
    <col min="4871" max="5120" width="11.42578125" style="8"/>
    <col min="5121" max="5121" width="29.42578125" style="8" customWidth="1"/>
    <col min="5122" max="5122" width="49.42578125" style="8" customWidth="1"/>
    <col min="5123" max="5123" width="12.42578125" style="8" customWidth="1"/>
    <col min="5124" max="5124" width="18.42578125" style="8" customWidth="1"/>
    <col min="5125" max="5125" width="16.85546875" style="8" customWidth="1"/>
    <col min="5126" max="5126" width="15.42578125" style="8" customWidth="1"/>
    <col min="5127" max="5376" width="11.42578125" style="8"/>
    <col min="5377" max="5377" width="29.42578125" style="8" customWidth="1"/>
    <col min="5378" max="5378" width="49.42578125" style="8" customWidth="1"/>
    <col min="5379" max="5379" width="12.42578125" style="8" customWidth="1"/>
    <col min="5380" max="5380" width="18.42578125" style="8" customWidth="1"/>
    <col min="5381" max="5381" width="16.85546875" style="8" customWidth="1"/>
    <col min="5382" max="5382" width="15.42578125" style="8" customWidth="1"/>
    <col min="5383" max="5632" width="11.42578125" style="8"/>
    <col min="5633" max="5633" width="29.42578125" style="8" customWidth="1"/>
    <col min="5634" max="5634" width="49.42578125" style="8" customWidth="1"/>
    <col min="5635" max="5635" width="12.42578125" style="8" customWidth="1"/>
    <col min="5636" max="5636" width="18.42578125" style="8" customWidth="1"/>
    <col min="5637" max="5637" width="16.85546875" style="8" customWidth="1"/>
    <col min="5638" max="5638" width="15.42578125" style="8" customWidth="1"/>
    <col min="5639" max="5888" width="11.42578125" style="8"/>
    <col min="5889" max="5889" width="29.42578125" style="8" customWidth="1"/>
    <col min="5890" max="5890" width="49.42578125" style="8" customWidth="1"/>
    <col min="5891" max="5891" width="12.42578125" style="8" customWidth="1"/>
    <col min="5892" max="5892" width="18.42578125" style="8" customWidth="1"/>
    <col min="5893" max="5893" width="16.85546875" style="8" customWidth="1"/>
    <col min="5894" max="5894" width="15.42578125" style="8" customWidth="1"/>
    <col min="5895" max="6144" width="11.42578125" style="8"/>
    <col min="6145" max="6145" width="29.42578125" style="8" customWidth="1"/>
    <col min="6146" max="6146" width="49.42578125" style="8" customWidth="1"/>
    <col min="6147" max="6147" width="12.42578125" style="8" customWidth="1"/>
    <col min="6148" max="6148" width="18.42578125" style="8" customWidth="1"/>
    <col min="6149" max="6149" width="16.85546875" style="8" customWidth="1"/>
    <col min="6150" max="6150" width="15.42578125" style="8" customWidth="1"/>
    <col min="6151" max="6400" width="11.42578125" style="8"/>
    <col min="6401" max="6401" width="29.42578125" style="8" customWidth="1"/>
    <col min="6402" max="6402" width="49.42578125" style="8" customWidth="1"/>
    <col min="6403" max="6403" width="12.42578125" style="8" customWidth="1"/>
    <col min="6404" max="6404" width="18.42578125" style="8" customWidth="1"/>
    <col min="6405" max="6405" width="16.85546875" style="8" customWidth="1"/>
    <col min="6406" max="6406" width="15.42578125" style="8" customWidth="1"/>
    <col min="6407" max="6656" width="11.42578125" style="8"/>
    <col min="6657" max="6657" width="29.42578125" style="8" customWidth="1"/>
    <col min="6658" max="6658" width="49.42578125" style="8" customWidth="1"/>
    <col min="6659" max="6659" width="12.42578125" style="8" customWidth="1"/>
    <col min="6660" max="6660" width="18.42578125" style="8" customWidth="1"/>
    <col min="6661" max="6661" width="16.85546875" style="8" customWidth="1"/>
    <col min="6662" max="6662" width="15.42578125" style="8" customWidth="1"/>
    <col min="6663" max="6912" width="11.42578125" style="8"/>
    <col min="6913" max="6913" width="29.42578125" style="8" customWidth="1"/>
    <col min="6914" max="6914" width="49.42578125" style="8" customWidth="1"/>
    <col min="6915" max="6915" width="12.42578125" style="8" customWidth="1"/>
    <col min="6916" max="6916" width="18.42578125" style="8" customWidth="1"/>
    <col min="6917" max="6917" width="16.85546875" style="8" customWidth="1"/>
    <col min="6918" max="6918" width="15.42578125" style="8" customWidth="1"/>
    <col min="6919" max="7168" width="11.42578125" style="8"/>
    <col min="7169" max="7169" width="29.42578125" style="8" customWidth="1"/>
    <col min="7170" max="7170" width="49.42578125" style="8" customWidth="1"/>
    <col min="7171" max="7171" width="12.42578125" style="8" customWidth="1"/>
    <col min="7172" max="7172" width="18.42578125" style="8" customWidth="1"/>
    <col min="7173" max="7173" width="16.85546875" style="8" customWidth="1"/>
    <col min="7174" max="7174" width="15.42578125" style="8" customWidth="1"/>
    <col min="7175" max="7424" width="11.42578125" style="8"/>
    <col min="7425" max="7425" width="29.42578125" style="8" customWidth="1"/>
    <col min="7426" max="7426" width="49.42578125" style="8" customWidth="1"/>
    <col min="7427" max="7427" width="12.42578125" style="8" customWidth="1"/>
    <col min="7428" max="7428" width="18.42578125" style="8" customWidth="1"/>
    <col min="7429" max="7429" width="16.85546875" style="8" customWidth="1"/>
    <col min="7430" max="7430" width="15.42578125" style="8" customWidth="1"/>
    <col min="7431" max="7680" width="11.42578125" style="8"/>
    <col min="7681" max="7681" width="29.42578125" style="8" customWidth="1"/>
    <col min="7682" max="7682" width="49.42578125" style="8" customWidth="1"/>
    <col min="7683" max="7683" width="12.42578125" style="8" customWidth="1"/>
    <col min="7684" max="7684" width="18.42578125" style="8" customWidth="1"/>
    <col min="7685" max="7685" width="16.85546875" style="8" customWidth="1"/>
    <col min="7686" max="7686" width="15.42578125" style="8" customWidth="1"/>
    <col min="7687" max="7936" width="11.42578125" style="8"/>
    <col min="7937" max="7937" width="29.42578125" style="8" customWidth="1"/>
    <col min="7938" max="7938" width="49.42578125" style="8" customWidth="1"/>
    <col min="7939" max="7939" width="12.42578125" style="8" customWidth="1"/>
    <col min="7940" max="7940" width="18.42578125" style="8" customWidth="1"/>
    <col min="7941" max="7941" width="16.85546875" style="8" customWidth="1"/>
    <col min="7942" max="7942" width="15.42578125" style="8" customWidth="1"/>
    <col min="7943" max="8192" width="11.42578125" style="8"/>
    <col min="8193" max="8193" width="29.42578125" style="8" customWidth="1"/>
    <col min="8194" max="8194" width="49.42578125" style="8" customWidth="1"/>
    <col min="8195" max="8195" width="12.42578125" style="8" customWidth="1"/>
    <col min="8196" max="8196" width="18.42578125" style="8" customWidth="1"/>
    <col min="8197" max="8197" width="16.85546875" style="8" customWidth="1"/>
    <col min="8198" max="8198" width="15.42578125" style="8" customWidth="1"/>
    <col min="8199" max="8448" width="11.42578125" style="8"/>
    <col min="8449" max="8449" width="29.42578125" style="8" customWidth="1"/>
    <col min="8450" max="8450" width="49.42578125" style="8" customWidth="1"/>
    <col min="8451" max="8451" width="12.42578125" style="8" customWidth="1"/>
    <col min="8452" max="8452" width="18.42578125" style="8" customWidth="1"/>
    <col min="8453" max="8453" width="16.85546875" style="8" customWidth="1"/>
    <col min="8454" max="8454" width="15.42578125" style="8" customWidth="1"/>
    <col min="8455" max="8704" width="11.42578125" style="8"/>
    <col min="8705" max="8705" width="29.42578125" style="8" customWidth="1"/>
    <col min="8706" max="8706" width="49.42578125" style="8" customWidth="1"/>
    <col min="8707" max="8707" width="12.42578125" style="8" customWidth="1"/>
    <col min="8708" max="8708" width="18.42578125" style="8" customWidth="1"/>
    <col min="8709" max="8709" width="16.85546875" style="8" customWidth="1"/>
    <col min="8710" max="8710" width="15.42578125" style="8" customWidth="1"/>
    <col min="8711" max="8960" width="11.42578125" style="8"/>
    <col min="8961" max="8961" width="29.42578125" style="8" customWidth="1"/>
    <col min="8962" max="8962" width="49.42578125" style="8" customWidth="1"/>
    <col min="8963" max="8963" width="12.42578125" style="8" customWidth="1"/>
    <col min="8964" max="8964" width="18.42578125" style="8" customWidth="1"/>
    <col min="8965" max="8965" width="16.85546875" style="8" customWidth="1"/>
    <col min="8966" max="8966" width="15.42578125" style="8" customWidth="1"/>
    <col min="8967" max="9216" width="11.42578125" style="8"/>
    <col min="9217" max="9217" width="29.42578125" style="8" customWidth="1"/>
    <col min="9218" max="9218" width="49.42578125" style="8" customWidth="1"/>
    <col min="9219" max="9219" width="12.42578125" style="8" customWidth="1"/>
    <col min="9220" max="9220" width="18.42578125" style="8" customWidth="1"/>
    <col min="9221" max="9221" width="16.85546875" style="8" customWidth="1"/>
    <col min="9222" max="9222" width="15.42578125" style="8" customWidth="1"/>
    <col min="9223" max="9472" width="11.42578125" style="8"/>
    <col min="9473" max="9473" width="29.42578125" style="8" customWidth="1"/>
    <col min="9474" max="9474" width="49.42578125" style="8" customWidth="1"/>
    <col min="9475" max="9475" width="12.42578125" style="8" customWidth="1"/>
    <col min="9476" max="9476" width="18.42578125" style="8" customWidth="1"/>
    <col min="9477" max="9477" width="16.85546875" style="8" customWidth="1"/>
    <col min="9478" max="9478" width="15.42578125" style="8" customWidth="1"/>
    <col min="9479" max="9728" width="11.42578125" style="8"/>
    <col min="9729" max="9729" width="29.42578125" style="8" customWidth="1"/>
    <col min="9730" max="9730" width="49.42578125" style="8" customWidth="1"/>
    <col min="9731" max="9731" width="12.42578125" style="8" customWidth="1"/>
    <col min="9732" max="9732" width="18.42578125" style="8" customWidth="1"/>
    <col min="9733" max="9733" width="16.85546875" style="8" customWidth="1"/>
    <col min="9734" max="9734" width="15.42578125" style="8" customWidth="1"/>
    <col min="9735" max="9984" width="11.42578125" style="8"/>
    <col min="9985" max="9985" width="29.42578125" style="8" customWidth="1"/>
    <col min="9986" max="9986" width="49.42578125" style="8" customWidth="1"/>
    <col min="9987" max="9987" width="12.42578125" style="8" customWidth="1"/>
    <col min="9988" max="9988" width="18.42578125" style="8" customWidth="1"/>
    <col min="9989" max="9989" width="16.85546875" style="8" customWidth="1"/>
    <col min="9990" max="9990" width="15.42578125" style="8" customWidth="1"/>
    <col min="9991" max="10240" width="11.42578125" style="8"/>
    <col min="10241" max="10241" width="29.42578125" style="8" customWidth="1"/>
    <col min="10242" max="10242" width="49.42578125" style="8" customWidth="1"/>
    <col min="10243" max="10243" width="12.42578125" style="8" customWidth="1"/>
    <col min="10244" max="10244" width="18.42578125" style="8" customWidth="1"/>
    <col min="10245" max="10245" width="16.85546875" style="8" customWidth="1"/>
    <col min="10246" max="10246" width="15.42578125" style="8" customWidth="1"/>
    <col min="10247" max="10496" width="11.42578125" style="8"/>
    <col min="10497" max="10497" width="29.42578125" style="8" customWidth="1"/>
    <col min="10498" max="10498" width="49.42578125" style="8" customWidth="1"/>
    <col min="10499" max="10499" width="12.42578125" style="8" customWidth="1"/>
    <col min="10500" max="10500" width="18.42578125" style="8" customWidth="1"/>
    <col min="10501" max="10501" width="16.85546875" style="8" customWidth="1"/>
    <col min="10502" max="10502" width="15.42578125" style="8" customWidth="1"/>
    <col min="10503" max="10752" width="11.42578125" style="8"/>
    <col min="10753" max="10753" width="29.42578125" style="8" customWidth="1"/>
    <col min="10754" max="10754" width="49.42578125" style="8" customWidth="1"/>
    <col min="10755" max="10755" width="12.42578125" style="8" customWidth="1"/>
    <col min="10756" max="10756" width="18.42578125" style="8" customWidth="1"/>
    <col min="10757" max="10757" width="16.85546875" style="8" customWidth="1"/>
    <col min="10758" max="10758" width="15.42578125" style="8" customWidth="1"/>
    <col min="10759" max="11008" width="11.42578125" style="8"/>
    <col min="11009" max="11009" width="29.42578125" style="8" customWidth="1"/>
    <col min="11010" max="11010" width="49.42578125" style="8" customWidth="1"/>
    <col min="11011" max="11011" width="12.42578125" style="8" customWidth="1"/>
    <col min="11012" max="11012" width="18.42578125" style="8" customWidth="1"/>
    <col min="11013" max="11013" width="16.85546875" style="8" customWidth="1"/>
    <col min="11014" max="11014" width="15.42578125" style="8" customWidth="1"/>
    <col min="11015" max="11264" width="11.42578125" style="8"/>
    <col min="11265" max="11265" width="29.42578125" style="8" customWidth="1"/>
    <col min="11266" max="11266" width="49.42578125" style="8" customWidth="1"/>
    <col min="11267" max="11267" width="12.42578125" style="8" customWidth="1"/>
    <col min="11268" max="11268" width="18.42578125" style="8" customWidth="1"/>
    <col min="11269" max="11269" width="16.85546875" style="8" customWidth="1"/>
    <col min="11270" max="11270" width="15.42578125" style="8" customWidth="1"/>
    <col min="11271" max="11520" width="11.42578125" style="8"/>
    <col min="11521" max="11521" width="29.42578125" style="8" customWidth="1"/>
    <col min="11522" max="11522" width="49.42578125" style="8" customWidth="1"/>
    <col min="11523" max="11523" width="12.42578125" style="8" customWidth="1"/>
    <col min="11524" max="11524" width="18.42578125" style="8" customWidth="1"/>
    <col min="11525" max="11525" width="16.85546875" style="8" customWidth="1"/>
    <col min="11526" max="11526" width="15.42578125" style="8" customWidth="1"/>
    <col min="11527" max="11776" width="11.42578125" style="8"/>
    <col min="11777" max="11777" width="29.42578125" style="8" customWidth="1"/>
    <col min="11778" max="11778" width="49.42578125" style="8" customWidth="1"/>
    <col min="11779" max="11779" width="12.42578125" style="8" customWidth="1"/>
    <col min="11780" max="11780" width="18.42578125" style="8" customWidth="1"/>
    <col min="11781" max="11781" width="16.85546875" style="8" customWidth="1"/>
    <col min="11782" max="11782" width="15.42578125" style="8" customWidth="1"/>
    <col min="11783" max="12032" width="11.42578125" style="8"/>
    <col min="12033" max="12033" width="29.42578125" style="8" customWidth="1"/>
    <col min="12034" max="12034" width="49.42578125" style="8" customWidth="1"/>
    <col min="12035" max="12035" width="12.42578125" style="8" customWidth="1"/>
    <col min="12036" max="12036" width="18.42578125" style="8" customWidth="1"/>
    <col min="12037" max="12037" width="16.85546875" style="8" customWidth="1"/>
    <col min="12038" max="12038" width="15.42578125" style="8" customWidth="1"/>
    <col min="12039" max="12288" width="11.42578125" style="8"/>
    <col min="12289" max="12289" width="29.42578125" style="8" customWidth="1"/>
    <col min="12290" max="12290" width="49.42578125" style="8" customWidth="1"/>
    <col min="12291" max="12291" width="12.42578125" style="8" customWidth="1"/>
    <col min="12292" max="12292" width="18.42578125" style="8" customWidth="1"/>
    <col min="12293" max="12293" width="16.85546875" style="8" customWidth="1"/>
    <col min="12294" max="12294" width="15.42578125" style="8" customWidth="1"/>
    <col min="12295" max="12544" width="11.42578125" style="8"/>
    <col min="12545" max="12545" width="29.42578125" style="8" customWidth="1"/>
    <col min="12546" max="12546" width="49.42578125" style="8" customWidth="1"/>
    <col min="12547" max="12547" width="12.42578125" style="8" customWidth="1"/>
    <col min="12548" max="12548" width="18.42578125" style="8" customWidth="1"/>
    <col min="12549" max="12549" width="16.85546875" style="8" customWidth="1"/>
    <col min="12550" max="12550" width="15.42578125" style="8" customWidth="1"/>
    <col min="12551" max="12800" width="11.42578125" style="8"/>
    <col min="12801" max="12801" width="29.42578125" style="8" customWidth="1"/>
    <col min="12802" max="12802" width="49.42578125" style="8" customWidth="1"/>
    <col min="12803" max="12803" width="12.42578125" style="8" customWidth="1"/>
    <col min="12804" max="12804" width="18.42578125" style="8" customWidth="1"/>
    <col min="12805" max="12805" width="16.85546875" style="8" customWidth="1"/>
    <col min="12806" max="12806" width="15.42578125" style="8" customWidth="1"/>
    <col min="12807" max="13056" width="11.42578125" style="8"/>
    <col min="13057" max="13057" width="29.42578125" style="8" customWidth="1"/>
    <col min="13058" max="13058" width="49.42578125" style="8" customWidth="1"/>
    <col min="13059" max="13059" width="12.42578125" style="8" customWidth="1"/>
    <col min="13060" max="13060" width="18.42578125" style="8" customWidth="1"/>
    <col min="13061" max="13061" width="16.85546875" style="8" customWidth="1"/>
    <col min="13062" max="13062" width="15.42578125" style="8" customWidth="1"/>
    <col min="13063" max="13312" width="11.42578125" style="8"/>
    <col min="13313" max="13313" width="29.42578125" style="8" customWidth="1"/>
    <col min="13314" max="13314" width="49.42578125" style="8" customWidth="1"/>
    <col min="13315" max="13315" width="12.42578125" style="8" customWidth="1"/>
    <col min="13316" max="13316" width="18.42578125" style="8" customWidth="1"/>
    <col min="13317" max="13317" width="16.85546875" style="8" customWidth="1"/>
    <col min="13318" max="13318" width="15.42578125" style="8" customWidth="1"/>
    <col min="13319" max="13568" width="11.42578125" style="8"/>
    <col min="13569" max="13569" width="29.42578125" style="8" customWidth="1"/>
    <col min="13570" max="13570" width="49.42578125" style="8" customWidth="1"/>
    <col min="13571" max="13571" width="12.42578125" style="8" customWidth="1"/>
    <col min="13572" max="13572" width="18.42578125" style="8" customWidth="1"/>
    <col min="13573" max="13573" width="16.85546875" style="8" customWidth="1"/>
    <col min="13574" max="13574" width="15.42578125" style="8" customWidth="1"/>
    <col min="13575" max="13824" width="11.42578125" style="8"/>
    <col min="13825" max="13825" width="29.42578125" style="8" customWidth="1"/>
    <col min="13826" max="13826" width="49.42578125" style="8" customWidth="1"/>
    <col min="13827" max="13827" width="12.42578125" style="8" customWidth="1"/>
    <col min="13828" max="13828" width="18.42578125" style="8" customWidth="1"/>
    <col min="13829" max="13829" width="16.85546875" style="8" customWidth="1"/>
    <col min="13830" max="13830" width="15.42578125" style="8" customWidth="1"/>
    <col min="13831" max="14080" width="11.42578125" style="8"/>
    <col min="14081" max="14081" width="29.42578125" style="8" customWidth="1"/>
    <col min="14082" max="14082" width="49.42578125" style="8" customWidth="1"/>
    <col min="14083" max="14083" width="12.42578125" style="8" customWidth="1"/>
    <col min="14084" max="14084" width="18.42578125" style="8" customWidth="1"/>
    <col min="14085" max="14085" width="16.85546875" style="8" customWidth="1"/>
    <col min="14086" max="14086" width="15.42578125" style="8" customWidth="1"/>
    <col min="14087" max="14336" width="11.42578125" style="8"/>
    <col min="14337" max="14337" width="29.42578125" style="8" customWidth="1"/>
    <col min="14338" max="14338" width="49.42578125" style="8" customWidth="1"/>
    <col min="14339" max="14339" width="12.42578125" style="8" customWidth="1"/>
    <col min="14340" max="14340" width="18.42578125" style="8" customWidth="1"/>
    <col min="14341" max="14341" width="16.85546875" style="8" customWidth="1"/>
    <col min="14342" max="14342" width="15.42578125" style="8" customWidth="1"/>
    <col min="14343" max="14592" width="11.42578125" style="8"/>
    <col min="14593" max="14593" width="29.42578125" style="8" customWidth="1"/>
    <col min="14594" max="14594" width="49.42578125" style="8" customWidth="1"/>
    <col min="14595" max="14595" width="12.42578125" style="8" customWidth="1"/>
    <col min="14596" max="14596" width="18.42578125" style="8" customWidth="1"/>
    <col min="14597" max="14597" width="16.85546875" style="8" customWidth="1"/>
    <col min="14598" max="14598" width="15.42578125" style="8" customWidth="1"/>
    <col min="14599" max="14848" width="11.42578125" style="8"/>
    <col min="14849" max="14849" width="29.42578125" style="8" customWidth="1"/>
    <col min="14850" max="14850" width="49.42578125" style="8" customWidth="1"/>
    <col min="14851" max="14851" width="12.42578125" style="8" customWidth="1"/>
    <col min="14852" max="14852" width="18.42578125" style="8" customWidth="1"/>
    <col min="14853" max="14853" width="16.85546875" style="8" customWidth="1"/>
    <col min="14854" max="14854" width="15.42578125" style="8" customWidth="1"/>
    <col min="14855" max="15104" width="11.42578125" style="8"/>
    <col min="15105" max="15105" width="29.42578125" style="8" customWidth="1"/>
    <col min="15106" max="15106" width="49.42578125" style="8" customWidth="1"/>
    <col min="15107" max="15107" width="12.42578125" style="8" customWidth="1"/>
    <col min="15108" max="15108" width="18.42578125" style="8" customWidth="1"/>
    <col min="15109" max="15109" width="16.85546875" style="8" customWidth="1"/>
    <col min="15110" max="15110" width="15.42578125" style="8" customWidth="1"/>
    <col min="15111" max="15360" width="11.42578125" style="8"/>
    <col min="15361" max="15361" width="29.42578125" style="8" customWidth="1"/>
    <col min="15362" max="15362" width="49.42578125" style="8" customWidth="1"/>
    <col min="15363" max="15363" width="12.42578125" style="8" customWidth="1"/>
    <col min="15364" max="15364" width="18.42578125" style="8" customWidth="1"/>
    <col min="15365" max="15365" width="16.85546875" style="8" customWidth="1"/>
    <col min="15366" max="15366" width="15.42578125" style="8" customWidth="1"/>
    <col min="15367" max="15616" width="11.42578125" style="8"/>
    <col min="15617" max="15617" width="29.42578125" style="8" customWidth="1"/>
    <col min="15618" max="15618" width="49.42578125" style="8" customWidth="1"/>
    <col min="15619" max="15619" width="12.42578125" style="8" customWidth="1"/>
    <col min="15620" max="15620" width="18.42578125" style="8" customWidth="1"/>
    <col min="15621" max="15621" width="16.85546875" style="8" customWidth="1"/>
    <col min="15622" max="15622" width="15.42578125" style="8" customWidth="1"/>
    <col min="15623" max="15872" width="11.42578125" style="8"/>
    <col min="15873" max="15873" width="29.42578125" style="8" customWidth="1"/>
    <col min="15874" max="15874" width="49.42578125" style="8" customWidth="1"/>
    <col min="15875" max="15875" width="12.42578125" style="8" customWidth="1"/>
    <col min="15876" max="15876" width="18.42578125" style="8" customWidth="1"/>
    <col min="15877" max="15877" width="16.85546875" style="8" customWidth="1"/>
    <col min="15878" max="15878" width="15.42578125" style="8" customWidth="1"/>
    <col min="15879" max="16128" width="11.42578125" style="8"/>
    <col min="16129" max="16129" width="29.42578125" style="8" customWidth="1"/>
    <col min="16130" max="16130" width="49.42578125" style="8" customWidth="1"/>
    <col min="16131" max="16131" width="12.42578125" style="8" customWidth="1"/>
    <col min="16132" max="16132" width="18.42578125" style="8" customWidth="1"/>
    <col min="16133" max="16133" width="16.85546875" style="8" customWidth="1"/>
    <col min="16134" max="16134" width="15.42578125" style="8" customWidth="1"/>
    <col min="16135" max="16384" width="11.42578125" style="8"/>
  </cols>
  <sheetData>
    <row r="1" spans="1:14" ht="18" x14ac:dyDescent="0.35">
      <c r="C1" s="9" t="s">
        <v>729</v>
      </c>
    </row>
    <row r="2" spans="1:14" s="17" customFormat="1" ht="114.75" customHeight="1" x14ac:dyDescent="0.2">
      <c r="A2" s="12" t="s">
        <v>730</v>
      </c>
      <c r="B2" s="12" t="s">
        <v>731</v>
      </c>
      <c r="C2" s="13" t="s">
        <v>732</v>
      </c>
      <c r="D2" s="13" t="s">
        <v>733</v>
      </c>
      <c r="E2" s="13" t="s">
        <v>734</v>
      </c>
      <c r="F2" s="14" t="s">
        <v>735</v>
      </c>
      <c r="G2" s="15"/>
      <c r="H2" s="16"/>
      <c r="I2" s="16"/>
      <c r="J2" s="16"/>
      <c r="K2" s="16"/>
      <c r="L2" s="16"/>
      <c r="M2" s="16"/>
      <c r="N2" s="16"/>
    </row>
    <row r="3" spans="1:14" s="23" customFormat="1" ht="14.25" customHeight="1" x14ac:dyDescent="0.35">
      <c r="A3" s="18" t="s">
        <v>736</v>
      </c>
      <c r="B3" s="19" t="s">
        <v>737</v>
      </c>
      <c r="C3" s="20">
        <f>SUM(C4+C111+C205+C220)</f>
        <v>10897499000</v>
      </c>
      <c r="D3" s="20">
        <f>SUM(D4+D111+D205+D220)</f>
        <v>10897499000</v>
      </c>
      <c r="E3" s="20">
        <f>SUM(E4+E111+E205+E220)</f>
        <v>9286758524</v>
      </c>
      <c r="F3" s="20">
        <f>SUM(F4+F111+F205+F220)</f>
        <v>1610740476</v>
      </c>
      <c r="G3" s="21" t="s">
        <v>446</v>
      </c>
      <c r="H3" s="22"/>
      <c r="I3" s="22"/>
      <c r="J3" s="22"/>
      <c r="K3" s="22"/>
      <c r="L3" s="22"/>
      <c r="M3" s="11"/>
      <c r="N3" s="11"/>
    </row>
    <row r="4" spans="1:14" s="23" customFormat="1" ht="14.25" customHeight="1" x14ac:dyDescent="0.35">
      <c r="A4" s="24" t="s">
        <v>738</v>
      </c>
      <c r="B4" s="25" t="s">
        <v>739</v>
      </c>
      <c r="C4" s="26">
        <f>SUM(C5+C79+C82+C96+C103)</f>
        <v>5403499000</v>
      </c>
      <c r="D4" s="26">
        <f>SUM(D5+D79+D82+D96+D103)</f>
        <v>5403499000</v>
      </c>
      <c r="E4" s="26">
        <f>SUM(E5+E79+E82+E96+E103)</f>
        <v>3037598400</v>
      </c>
      <c r="F4" s="26">
        <f>SUM(F5+F79+F82+F96+F103)</f>
        <v>2365900600</v>
      </c>
      <c r="G4" s="10"/>
      <c r="H4" s="11"/>
      <c r="I4" s="11"/>
      <c r="J4" s="11"/>
      <c r="K4" s="11"/>
      <c r="L4" s="11"/>
      <c r="M4" s="11"/>
      <c r="N4" s="11"/>
    </row>
    <row r="5" spans="1:14" s="23" customFormat="1" ht="14.25" customHeight="1" x14ac:dyDescent="0.35">
      <c r="A5" s="27" t="s">
        <v>740</v>
      </c>
      <c r="B5" s="28" t="s">
        <v>741</v>
      </c>
      <c r="C5" s="29">
        <f>SUM(C6+C7+C10+C12+C17+C21+C24+C32+C34+C36+C45+C48+C53+C56+C57+C58+C62+C64+C65+C66+C67+C68+C78+C52+C70+C71+C72+C73+C76+C77)</f>
        <v>4221499000</v>
      </c>
      <c r="D5" s="29">
        <f>SUM(D6+D7+D10+D12+D17+D21+D24+D32+D34+D36+D45+D48+D53+D56+D57+D58+D62+D64+D65+D66+D67+D68+D78+D52+D70+D71+D72+D73+D76+D77)</f>
        <v>4221499000</v>
      </c>
      <c r="E5" s="29">
        <f>SUM(E6+E7+E10+E12+E17+E21+E24+E32+E34+E36+E45+E48+E53+E56+E57+E58+E62+E64+E65+E66+E67+E68+E78+E52+E70+E71+E72+E73+E76+E77)</f>
        <v>2358353724</v>
      </c>
      <c r="F5" s="29">
        <f>SUM(F6+F7+F10+F12+F17+F21+F24+F32+F34+F36+F45+F48+F53+F56+F57+F58+F62+F64+F65+F66+F67+F68+F78+F52+F70+F71+F72+F73+F76+F77)</f>
        <v>1863145276</v>
      </c>
      <c r="G5" s="10"/>
      <c r="H5" s="11"/>
      <c r="I5" s="11"/>
      <c r="J5" s="11"/>
      <c r="K5" s="11"/>
      <c r="L5" s="11"/>
      <c r="M5" s="11"/>
      <c r="N5" s="11"/>
    </row>
    <row r="6" spans="1:14" s="23" customFormat="1" ht="14.25" customHeight="1" x14ac:dyDescent="0.35">
      <c r="A6" s="30" t="s">
        <v>742</v>
      </c>
      <c r="B6" s="31" t="s">
        <v>743</v>
      </c>
      <c r="C6" s="32">
        <v>2257499000</v>
      </c>
      <c r="D6" s="32">
        <v>2257499000</v>
      </c>
      <c r="E6" s="32">
        <f>SUMIF(Balance!$AB$135:$AB$368,Egresos!A6,Balance!$U$135:$V$368)</f>
        <v>1150950824</v>
      </c>
      <c r="F6" s="32">
        <f>+D6-E6</f>
        <v>1106548176</v>
      </c>
      <c r="G6" s="10"/>
      <c r="H6" s="11"/>
      <c r="I6" s="11"/>
      <c r="J6" s="11"/>
      <c r="K6" s="11"/>
      <c r="L6" s="11"/>
      <c r="M6" s="11"/>
      <c r="N6" s="11"/>
    </row>
    <row r="7" spans="1:14" s="23" customFormat="1" ht="14.25" customHeight="1" x14ac:dyDescent="0.35">
      <c r="A7" s="30" t="s">
        <v>744</v>
      </c>
      <c r="B7" s="31" t="s">
        <v>745</v>
      </c>
      <c r="C7" s="33">
        <f>C8+C9</f>
        <v>0</v>
      </c>
      <c r="D7" s="33">
        <f>D8+D9</f>
        <v>0</v>
      </c>
      <c r="E7" s="33">
        <f>E8+E9</f>
        <v>361</v>
      </c>
      <c r="F7" s="33">
        <f>F8+F9</f>
        <v>-361</v>
      </c>
      <c r="G7" s="10"/>
      <c r="H7" s="11"/>
      <c r="I7" s="11"/>
      <c r="J7" s="11"/>
      <c r="K7" s="11"/>
      <c r="L7" s="11"/>
      <c r="M7" s="11"/>
      <c r="N7" s="11"/>
    </row>
    <row r="8" spans="1:14" s="23" customFormat="1" ht="14.25" customHeight="1" x14ac:dyDescent="0.35">
      <c r="A8" s="34" t="s">
        <v>746</v>
      </c>
      <c r="B8" s="35" t="s">
        <v>747</v>
      </c>
      <c r="C8" s="36"/>
      <c r="D8" s="36"/>
      <c r="E8" s="32">
        <f>SUMIF(Balance!$AB$135:$AB$368,Egresos!A8,Balance!$U$135:$V$368)</f>
        <v>361</v>
      </c>
      <c r="F8" s="32">
        <f t="shared" ref="F8:F9" si="0">+D8-E8</f>
        <v>-361</v>
      </c>
      <c r="G8" s="10"/>
      <c r="H8" s="11"/>
      <c r="I8" s="11"/>
      <c r="J8" s="11"/>
      <c r="K8" s="11"/>
      <c r="L8" s="11"/>
      <c r="M8" s="11"/>
      <c r="N8" s="11"/>
    </row>
    <row r="9" spans="1:14" s="23" customFormat="1" ht="14.25" customHeight="1" x14ac:dyDescent="0.35">
      <c r="A9" s="34" t="s">
        <v>748</v>
      </c>
      <c r="B9" s="35" t="s">
        <v>749</v>
      </c>
      <c r="C9" s="36"/>
      <c r="D9" s="36"/>
      <c r="E9" s="32">
        <f>SUMIF(Balance!$AB$135:$AB$368,Egresos!A9,Balance!$U$135:$V$368)</f>
        <v>0</v>
      </c>
      <c r="F9" s="32">
        <f t="shared" si="0"/>
        <v>0</v>
      </c>
      <c r="G9" s="10"/>
      <c r="H9" s="11"/>
      <c r="I9" s="11"/>
      <c r="J9" s="11"/>
      <c r="K9" s="11"/>
      <c r="L9" s="11"/>
      <c r="M9" s="11"/>
      <c r="N9" s="11"/>
    </row>
    <row r="10" spans="1:14" s="23" customFormat="1" ht="14.25" customHeight="1" x14ac:dyDescent="0.35">
      <c r="A10" s="30" t="s">
        <v>750</v>
      </c>
      <c r="B10" s="31" t="s">
        <v>751</v>
      </c>
      <c r="C10" s="33">
        <f>SUM(C11)</f>
        <v>0</v>
      </c>
      <c r="D10" s="33">
        <f>SUM(D11)</f>
        <v>0</v>
      </c>
      <c r="E10" s="33">
        <f>SUM(E11)</f>
        <v>0</v>
      </c>
      <c r="F10" s="33">
        <f>SUM(F11)</f>
        <v>0</v>
      </c>
      <c r="G10" s="10"/>
      <c r="H10" s="11"/>
      <c r="I10" s="11"/>
      <c r="J10" s="11"/>
      <c r="K10" s="11"/>
      <c r="L10" s="11"/>
      <c r="M10" s="11"/>
      <c r="N10" s="11"/>
    </row>
    <row r="11" spans="1:14" s="39" customFormat="1" ht="14.25" customHeight="1" x14ac:dyDescent="0.35">
      <c r="A11" s="37" t="s">
        <v>752</v>
      </c>
      <c r="B11" s="38" t="s">
        <v>753</v>
      </c>
      <c r="C11" s="36"/>
      <c r="D11" s="36"/>
      <c r="E11" s="32">
        <f>SUMIF(Balance!$AB$135:$AB$368,Egresos!A11,Balance!$U$135:$V$368)</f>
        <v>0</v>
      </c>
      <c r="F11" s="36"/>
      <c r="G11" s="10"/>
      <c r="H11" s="11"/>
      <c r="I11" s="11"/>
      <c r="J11" s="11"/>
      <c r="K11" s="11"/>
      <c r="L11" s="11"/>
      <c r="M11" s="11"/>
      <c r="N11" s="11"/>
    </row>
    <row r="12" spans="1:14" s="23" customFormat="1" ht="14.25" customHeight="1" x14ac:dyDescent="0.35">
      <c r="A12" s="30" t="s">
        <v>754</v>
      </c>
      <c r="B12" s="31" t="s">
        <v>755</v>
      </c>
      <c r="C12" s="33">
        <f>SUM(C13+C14+C15+C16)</f>
        <v>0</v>
      </c>
      <c r="D12" s="33">
        <f>SUM(D13+D14+D15+D16)</f>
        <v>0</v>
      </c>
      <c r="E12" s="33">
        <f>SUM(E13+E14+E15+E16)</f>
        <v>0</v>
      </c>
      <c r="F12" s="33">
        <f>SUM(F13+F14+F15+F16)</f>
        <v>0</v>
      </c>
      <c r="G12" s="10"/>
      <c r="H12" s="11"/>
      <c r="I12" s="11"/>
      <c r="J12" s="11"/>
      <c r="K12" s="11"/>
      <c r="L12" s="11"/>
      <c r="M12" s="11"/>
      <c r="N12" s="11"/>
    </row>
    <row r="13" spans="1:14" s="23" customFormat="1" ht="14.25" customHeight="1" x14ac:dyDescent="0.35">
      <c r="A13" s="34" t="s">
        <v>756</v>
      </c>
      <c r="B13" s="35" t="s">
        <v>757</v>
      </c>
      <c r="C13" s="36"/>
      <c r="D13" s="36"/>
      <c r="E13" s="32">
        <f>SUMIF(Balance!$AB$135:$AB$368,Egresos!A13,Balance!$U$135:$V$368)</f>
        <v>0</v>
      </c>
      <c r="F13" s="32">
        <f t="shared" ref="F13:F16" si="1">+D13-E13</f>
        <v>0</v>
      </c>
      <c r="G13" s="10"/>
      <c r="H13" s="11"/>
      <c r="I13" s="11"/>
      <c r="J13" s="11"/>
      <c r="K13" s="11"/>
      <c r="L13" s="11"/>
      <c r="M13" s="11"/>
      <c r="N13" s="11"/>
    </row>
    <row r="14" spans="1:14" s="23" customFormat="1" ht="14.25" customHeight="1" x14ac:dyDescent="0.35">
      <c r="A14" s="34" t="s">
        <v>758</v>
      </c>
      <c r="B14" s="35" t="s">
        <v>759</v>
      </c>
      <c r="C14" s="36"/>
      <c r="D14" s="36"/>
      <c r="E14" s="32">
        <f>SUMIF(Balance!$AB$135:$AB$368,Egresos!A14,Balance!$U$135:$V$368)</f>
        <v>0</v>
      </c>
      <c r="F14" s="32">
        <f t="shared" si="1"/>
        <v>0</v>
      </c>
      <c r="G14" s="10"/>
      <c r="H14" s="11"/>
      <c r="I14" s="11"/>
      <c r="J14" s="11"/>
      <c r="K14" s="11"/>
      <c r="L14" s="11"/>
      <c r="M14" s="11"/>
      <c r="N14" s="11"/>
    </row>
    <row r="15" spans="1:14" s="23" customFormat="1" ht="14.25" customHeight="1" x14ac:dyDescent="0.35">
      <c r="A15" s="34" t="s">
        <v>760</v>
      </c>
      <c r="B15" s="35" t="s">
        <v>761</v>
      </c>
      <c r="C15" s="36"/>
      <c r="D15" s="36"/>
      <c r="E15" s="32">
        <f>SUMIF(Balance!$AB$135:$AB$368,Egresos!A15,Balance!$U$135:$V$368)</f>
        <v>0</v>
      </c>
      <c r="F15" s="32">
        <f t="shared" si="1"/>
        <v>0</v>
      </c>
      <c r="G15" s="10"/>
      <c r="H15" s="11"/>
      <c r="I15" s="11"/>
      <c r="J15" s="11"/>
      <c r="K15" s="11"/>
      <c r="L15" s="11"/>
      <c r="M15" s="11"/>
      <c r="N15" s="11"/>
    </row>
    <row r="16" spans="1:14" s="23" customFormat="1" ht="14.25" customHeight="1" x14ac:dyDescent="0.35">
      <c r="A16" s="34" t="s">
        <v>762</v>
      </c>
      <c r="B16" s="35" t="s">
        <v>763</v>
      </c>
      <c r="C16" s="36"/>
      <c r="D16" s="36"/>
      <c r="E16" s="32">
        <f>SUMIF(Balance!$AB$135:$AB$368,Egresos!A16,Balance!$U$135:$V$368)</f>
        <v>0</v>
      </c>
      <c r="F16" s="32">
        <f t="shared" si="1"/>
        <v>0</v>
      </c>
      <c r="G16" s="10"/>
      <c r="H16" s="11"/>
      <c r="I16" s="11"/>
      <c r="J16" s="11"/>
      <c r="K16" s="11"/>
      <c r="L16" s="11"/>
      <c r="M16" s="11"/>
      <c r="N16" s="11"/>
    </row>
    <row r="17" spans="1:14" s="23" customFormat="1" ht="14.25" customHeight="1" x14ac:dyDescent="0.35">
      <c r="A17" s="30" t="s">
        <v>764</v>
      </c>
      <c r="B17" s="31" t="s">
        <v>765</v>
      </c>
      <c r="C17" s="33">
        <f>SUM(C18+C19+C20)</f>
        <v>0</v>
      </c>
      <c r="D17" s="33">
        <f>SUM(D18+D19+D20)</f>
        <v>0</v>
      </c>
      <c r="E17" s="33">
        <f>SUM(E18+E19+E20)</f>
        <v>0</v>
      </c>
      <c r="F17" s="33">
        <f>SUM(F18+F19+F20)</f>
        <v>0</v>
      </c>
      <c r="G17" s="10"/>
      <c r="H17" s="11"/>
      <c r="I17" s="11"/>
      <c r="J17" s="11"/>
      <c r="K17" s="11"/>
      <c r="L17" s="11"/>
      <c r="M17" s="11"/>
      <c r="N17" s="11"/>
    </row>
    <row r="18" spans="1:14" s="23" customFormat="1" ht="14.25" customHeight="1" x14ac:dyDescent="0.35">
      <c r="A18" s="34" t="s">
        <v>766</v>
      </c>
      <c r="B18" s="35" t="s">
        <v>767</v>
      </c>
      <c r="C18" s="36"/>
      <c r="D18" s="36"/>
      <c r="E18" s="32">
        <f>SUMIF(Balance!$AB$135:$AB$368,Egresos!A18,Balance!$U$135:$V$368)</f>
        <v>0</v>
      </c>
      <c r="F18" s="36"/>
      <c r="G18" s="10"/>
      <c r="H18" s="11"/>
      <c r="I18" s="11"/>
      <c r="J18" s="11"/>
      <c r="K18" s="11"/>
      <c r="L18" s="11"/>
      <c r="M18" s="11"/>
      <c r="N18" s="11"/>
    </row>
    <row r="19" spans="1:14" s="23" customFormat="1" ht="14.25" customHeight="1" x14ac:dyDescent="0.35">
      <c r="A19" s="34" t="s">
        <v>768</v>
      </c>
      <c r="B19" s="35" t="s">
        <v>769</v>
      </c>
      <c r="C19" s="36"/>
      <c r="D19" s="36"/>
      <c r="E19" s="32">
        <f>SUMIF(Balance!$AB$135:$AB$368,Egresos!A19,Balance!$U$135:$V$368)</f>
        <v>0</v>
      </c>
      <c r="F19" s="36"/>
      <c r="G19" s="10"/>
      <c r="H19" s="11"/>
      <c r="I19" s="11"/>
      <c r="J19" s="11"/>
      <c r="K19" s="11"/>
      <c r="L19" s="11"/>
      <c r="M19" s="11"/>
      <c r="N19" s="11"/>
    </row>
    <row r="20" spans="1:14" s="23" customFormat="1" ht="14.25" customHeight="1" x14ac:dyDescent="0.35">
      <c r="A20" s="34" t="s">
        <v>770</v>
      </c>
      <c r="B20" s="35" t="s">
        <v>771</v>
      </c>
      <c r="C20" s="36"/>
      <c r="D20" s="36"/>
      <c r="E20" s="32">
        <f>SUMIF(Balance!$AB$135:$AB$368,Egresos!A20,Balance!$U$135:$V$368)</f>
        <v>0</v>
      </c>
      <c r="F20" s="36"/>
      <c r="G20" s="10"/>
      <c r="H20" s="11"/>
      <c r="I20" s="11"/>
      <c r="J20" s="11"/>
      <c r="K20" s="11"/>
      <c r="L20" s="11"/>
      <c r="M20" s="11"/>
      <c r="N20" s="11"/>
    </row>
    <row r="21" spans="1:14" s="23" customFormat="1" ht="14.25" customHeight="1" x14ac:dyDescent="0.35">
      <c r="A21" s="30" t="s">
        <v>772</v>
      </c>
      <c r="B21" s="31" t="s">
        <v>773</v>
      </c>
      <c r="C21" s="33">
        <f>SUM(C22+C23)</f>
        <v>0</v>
      </c>
      <c r="D21" s="33">
        <f>SUM(D22+D23)</f>
        <v>0</v>
      </c>
      <c r="E21" s="33">
        <f>SUM(E22+E23)</f>
        <v>0</v>
      </c>
      <c r="F21" s="33">
        <f>SUM(F22+F23)</f>
        <v>0</v>
      </c>
      <c r="G21" s="10"/>
      <c r="H21" s="11"/>
      <c r="I21" s="11"/>
      <c r="J21" s="11"/>
      <c r="K21" s="11"/>
      <c r="L21" s="11"/>
      <c r="M21" s="11"/>
      <c r="N21" s="11"/>
    </row>
    <row r="22" spans="1:14" s="23" customFormat="1" ht="14.25" customHeight="1" x14ac:dyDescent="0.35">
      <c r="A22" s="34" t="s">
        <v>774</v>
      </c>
      <c r="B22" s="35" t="s">
        <v>775</v>
      </c>
      <c r="C22" s="36"/>
      <c r="D22" s="36"/>
      <c r="E22" s="32">
        <f>SUMIF(Balance!$AB$135:$AB$368,Egresos!A22,Balance!$U$135:$V$368)</f>
        <v>0</v>
      </c>
      <c r="F22" s="36"/>
      <c r="G22" s="10"/>
      <c r="H22" s="11"/>
      <c r="I22" s="11"/>
      <c r="J22" s="11"/>
      <c r="K22" s="11"/>
      <c r="L22" s="11"/>
      <c r="M22" s="11"/>
      <c r="N22" s="11"/>
    </row>
    <row r="23" spans="1:14" s="23" customFormat="1" ht="14.25" customHeight="1" x14ac:dyDescent="0.35">
      <c r="A23" s="34" t="s">
        <v>776</v>
      </c>
      <c r="B23" s="35" t="s">
        <v>777</v>
      </c>
      <c r="C23" s="36"/>
      <c r="D23" s="36"/>
      <c r="E23" s="32">
        <f>SUMIF(Balance!$AB$135:$AB$368,Egresos!A23,Balance!$U$135:$V$368)</f>
        <v>0</v>
      </c>
      <c r="F23" s="36"/>
      <c r="G23" s="10"/>
      <c r="H23" s="11"/>
      <c r="I23" s="11"/>
      <c r="J23" s="11"/>
      <c r="K23" s="11"/>
      <c r="L23" s="11"/>
      <c r="M23" s="11"/>
      <c r="N23" s="11"/>
    </row>
    <row r="24" spans="1:14" s="23" customFormat="1" ht="14.25" customHeight="1" x14ac:dyDescent="0.35">
      <c r="A24" s="30" t="s">
        <v>778</v>
      </c>
      <c r="B24" s="31" t="s">
        <v>779</v>
      </c>
      <c r="C24" s="33">
        <f>SUM(C25+C26+C27+C28+C29+C30+C31)</f>
        <v>50000000</v>
      </c>
      <c r="D24" s="33">
        <f>SUM(D25+D26+D27+D28+D29+D30+D31)</f>
        <v>50000000</v>
      </c>
      <c r="E24" s="33">
        <f>SUM(E25+E26+E27+E28+E29+E30+E31)</f>
        <v>6821928</v>
      </c>
      <c r="F24" s="33">
        <f>SUM(F25+F26+F27+F28+F29+F30+F31)</f>
        <v>43178072</v>
      </c>
      <c r="G24" s="10"/>
      <c r="H24" s="11"/>
      <c r="I24" s="11"/>
      <c r="J24" s="11"/>
      <c r="K24" s="11"/>
      <c r="L24" s="11"/>
      <c r="M24" s="11"/>
      <c r="N24" s="11"/>
    </row>
    <row r="25" spans="1:14" s="23" customFormat="1" ht="14.25" customHeight="1" x14ac:dyDescent="0.35">
      <c r="A25" s="34" t="s">
        <v>780</v>
      </c>
      <c r="B25" s="35" t="s">
        <v>781</v>
      </c>
      <c r="C25" s="36"/>
      <c r="D25" s="36"/>
      <c r="E25" s="32">
        <f>SUMIF(Balance!$AB$135:$AB$368,Egresos!A25,Balance!$U$135:$V$368)</f>
        <v>0</v>
      </c>
      <c r="F25" s="36"/>
      <c r="G25" s="10"/>
      <c r="H25" s="11"/>
      <c r="I25" s="11"/>
      <c r="J25" s="11"/>
      <c r="K25" s="11"/>
      <c r="L25" s="11"/>
      <c r="M25" s="11"/>
      <c r="N25" s="11"/>
    </row>
    <row r="26" spans="1:14" s="23" customFormat="1" ht="14.25" customHeight="1" x14ac:dyDescent="0.35">
      <c r="A26" s="34" t="s">
        <v>782</v>
      </c>
      <c r="B26" s="35" t="s">
        <v>783</v>
      </c>
      <c r="C26" s="36"/>
      <c r="D26" s="36"/>
      <c r="E26" s="32">
        <f>SUMIF(Balance!$AB$135:$AB$368,Egresos!A26,Balance!$U$135:$V$368)</f>
        <v>0</v>
      </c>
      <c r="F26" s="36"/>
      <c r="G26" s="10"/>
      <c r="H26" s="11"/>
      <c r="I26" s="11"/>
      <c r="J26" s="11"/>
      <c r="K26" s="11"/>
      <c r="L26" s="11"/>
      <c r="M26" s="11"/>
      <c r="N26" s="11"/>
    </row>
    <row r="27" spans="1:14" s="23" customFormat="1" ht="18" customHeight="1" x14ac:dyDescent="0.35">
      <c r="A27" s="34" t="s">
        <v>784</v>
      </c>
      <c r="B27" s="35" t="s">
        <v>785</v>
      </c>
      <c r="C27" s="36"/>
      <c r="D27" s="36"/>
      <c r="E27" s="32">
        <f>SUMIF(Balance!$AB$135:$AB$368,Egresos!A27,Balance!$U$135:$V$368)</f>
        <v>0</v>
      </c>
      <c r="F27" s="36"/>
      <c r="G27" s="10"/>
      <c r="H27" s="11"/>
      <c r="I27" s="11"/>
      <c r="J27" s="11"/>
      <c r="K27" s="11"/>
      <c r="L27" s="11"/>
      <c r="M27" s="11"/>
      <c r="N27" s="11"/>
    </row>
    <row r="28" spans="1:14" s="23" customFormat="1" ht="14.25" customHeight="1" x14ac:dyDescent="0.35">
      <c r="A28" s="34" t="s">
        <v>786</v>
      </c>
      <c r="B28" s="35" t="s">
        <v>787</v>
      </c>
      <c r="C28" s="36"/>
      <c r="D28" s="36"/>
      <c r="E28" s="32">
        <f>SUMIF(Balance!$AB$135:$AB$368,Egresos!A28,Balance!$U$135:$V$368)</f>
        <v>0</v>
      </c>
      <c r="F28" s="36"/>
      <c r="G28" s="10"/>
      <c r="H28" s="11"/>
      <c r="I28" s="11"/>
      <c r="J28" s="11"/>
      <c r="K28" s="11"/>
      <c r="L28" s="11"/>
      <c r="M28" s="11"/>
      <c r="N28" s="11"/>
    </row>
    <row r="29" spans="1:14" s="23" customFormat="1" ht="14.25" customHeight="1" x14ac:dyDescent="0.35">
      <c r="A29" s="34" t="s">
        <v>788</v>
      </c>
      <c r="B29" s="35" t="s">
        <v>789</v>
      </c>
      <c r="C29" s="36"/>
      <c r="D29" s="36"/>
      <c r="E29" s="32">
        <f>SUMIF(Balance!$AB$135:$AB$368,Egresos!A29,Balance!$U$135:$V$368)</f>
        <v>0</v>
      </c>
      <c r="F29" s="36"/>
      <c r="G29" s="10"/>
      <c r="H29" s="11"/>
      <c r="I29" s="11"/>
      <c r="J29" s="11"/>
      <c r="K29" s="11"/>
      <c r="L29" s="11"/>
      <c r="M29" s="11"/>
      <c r="N29" s="11"/>
    </row>
    <row r="30" spans="1:14" s="23" customFormat="1" ht="14.25" customHeight="1" x14ac:dyDescent="0.35">
      <c r="A30" s="34" t="s">
        <v>790</v>
      </c>
      <c r="B30" s="35" t="s">
        <v>791</v>
      </c>
      <c r="C30" s="36"/>
      <c r="D30" s="36"/>
      <c r="E30" s="32">
        <f>SUMIF(Balance!$AB$135:$AB$368,Egresos!A30,Balance!$U$135:$V$368)</f>
        <v>2793120</v>
      </c>
      <c r="F30" s="36">
        <f>+D30-E30</f>
        <v>-2793120</v>
      </c>
      <c r="G30" s="10"/>
      <c r="H30" s="11"/>
      <c r="I30" s="11"/>
      <c r="J30" s="11"/>
      <c r="K30" s="11"/>
      <c r="L30" s="11"/>
      <c r="M30" s="11"/>
      <c r="N30" s="11"/>
    </row>
    <row r="31" spans="1:14" s="23" customFormat="1" ht="14.25" customHeight="1" x14ac:dyDescent="0.35">
      <c r="A31" s="34" t="s">
        <v>792</v>
      </c>
      <c r="B31" s="35" t="s">
        <v>793</v>
      </c>
      <c r="C31" s="36">
        <v>50000000</v>
      </c>
      <c r="D31" s="36">
        <v>50000000</v>
      </c>
      <c r="E31" s="32">
        <f>SUMIF(Balance!$AB$135:$AB$368,Egresos!A31,Balance!$U$135:$V$368)</f>
        <v>4028808</v>
      </c>
      <c r="F31" s="36">
        <f>+D31-E31</f>
        <v>45971192</v>
      </c>
      <c r="G31" s="10"/>
      <c r="H31" s="11"/>
      <c r="I31" s="11"/>
      <c r="J31" s="11"/>
      <c r="K31" s="11"/>
      <c r="L31" s="11"/>
      <c r="M31" s="11"/>
      <c r="N31" s="11"/>
    </row>
    <row r="32" spans="1:14" s="23" customFormat="1" ht="14.25" customHeight="1" x14ac:dyDescent="0.35">
      <c r="A32" s="30" t="s">
        <v>794</v>
      </c>
      <c r="B32" s="31" t="s">
        <v>795</v>
      </c>
      <c r="C32" s="33">
        <f>SUM(C33)</f>
        <v>0</v>
      </c>
      <c r="D32" s="33">
        <f>SUM(D33)</f>
        <v>0</v>
      </c>
      <c r="E32" s="33">
        <f>SUM(E33)</f>
        <v>260386</v>
      </c>
      <c r="F32" s="33">
        <f>SUM(F33)</f>
        <v>-260386</v>
      </c>
      <c r="G32" s="10"/>
      <c r="H32" s="11"/>
      <c r="I32" s="11"/>
      <c r="J32" s="11"/>
      <c r="K32" s="11"/>
      <c r="L32" s="11"/>
      <c r="M32" s="11"/>
      <c r="N32" s="11"/>
    </row>
    <row r="33" spans="1:14" s="23" customFormat="1" ht="14.25" customHeight="1" x14ac:dyDescent="0.35">
      <c r="A33" s="34" t="s">
        <v>796</v>
      </c>
      <c r="B33" s="35" t="s">
        <v>797</v>
      </c>
      <c r="C33" s="36"/>
      <c r="D33" s="36"/>
      <c r="E33" s="32">
        <f>SUMIF(Balance!$AB$135:$AB$368,Egresos!A33,Balance!$U$135:$V$368)</f>
        <v>260386</v>
      </c>
      <c r="F33" s="36">
        <f>+D33-E33</f>
        <v>-260386</v>
      </c>
      <c r="G33" s="10"/>
      <c r="H33" s="11"/>
      <c r="I33" s="11"/>
      <c r="J33" s="11"/>
      <c r="K33" s="11"/>
      <c r="L33" s="11"/>
      <c r="M33" s="11"/>
      <c r="N33" s="11"/>
    </row>
    <row r="34" spans="1:14" s="23" customFormat="1" ht="14.25" customHeight="1" x14ac:dyDescent="0.35">
      <c r="A34" s="30" t="s">
        <v>798</v>
      </c>
      <c r="B34" s="31" t="s">
        <v>799</v>
      </c>
      <c r="C34" s="33">
        <f>SUM(C35)</f>
        <v>60000000</v>
      </c>
      <c r="D34" s="33">
        <f>SUM(D35)</f>
        <v>60000000</v>
      </c>
      <c r="E34" s="33">
        <f>SUM(E35)</f>
        <v>25877804</v>
      </c>
      <c r="F34" s="33">
        <f>SUM(F35)</f>
        <v>34122196</v>
      </c>
      <c r="G34" s="10"/>
      <c r="H34" s="11"/>
      <c r="I34" s="11"/>
      <c r="J34" s="11"/>
      <c r="K34" s="11"/>
      <c r="L34" s="11"/>
      <c r="M34" s="11"/>
      <c r="N34" s="11"/>
    </row>
    <row r="35" spans="1:14" s="23" customFormat="1" ht="14.25" customHeight="1" x14ac:dyDescent="0.35">
      <c r="A35" s="34" t="s">
        <v>800</v>
      </c>
      <c r="B35" s="35" t="s">
        <v>801</v>
      </c>
      <c r="C35" s="36">
        <v>60000000</v>
      </c>
      <c r="D35" s="36">
        <v>60000000</v>
      </c>
      <c r="E35" s="32">
        <f>SUMIF(Balance!$AB$135:$AB$368,Egresos!A35,Balance!$U$135:$V$368)</f>
        <v>25877804</v>
      </c>
      <c r="F35" s="36">
        <f>+D35-E35</f>
        <v>34122196</v>
      </c>
      <c r="G35" s="10"/>
      <c r="H35" s="11"/>
      <c r="I35" s="11"/>
      <c r="J35" s="11"/>
      <c r="K35" s="11"/>
      <c r="L35" s="11"/>
      <c r="M35" s="11"/>
      <c r="N35" s="11"/>
    </row>
    <row r="36" spans="1:14" s="23" customFormat="1" ht="14.25" customHeight="1" x14ac:dyDescent="0.35">
      <c r="A36" s="30" t="s">
        <v>802</v>
      </c>
      <c r="B36" s="31" t="s">
        <v>803</v>
      </c>
      <c r="C36" s="33">
        <f>SUM(C37+C38+C39+C40+C41+C42+C43+C44)</f>
        <v>45000000</v>
      </c>
      <c r="D36" s="33">
        <f>SUM(D37+D38+D39+D40+D41+D42+D43+D44)</f>
        <v>45000000</v>
      </c>
      <c r="E36" s="33">
        <f>SUM(E37+E38+E39+E40+E41+E42+E43+E44)</f>
        <v>23487151</v>
      </c>
      <c r="F36" s="33">
        <f>SUM(F37+F38+F39+F40+F41+F42+F43+F44)</f>
        <v>21512849</v>
      </c>
      <c r="G36" s="10"/>
      <c r="H36" s="11"/>
      <c r="I36" s="11"/>
      <c r="J36" s="11"/>
      <c r="K36" s="11"/>
      <c r="L36" s="11"/>
      <c r="M36" s="11"/>
      <c r="N36" s="11"/>
    </row>
    <row r="37" spans="1:14" s="23" customFormat="1" ht="14.25" customHeight="1" x14ac:dyDescent="0.35">
      <c r="A37" s="34" t="s">
        <v>804</v>
      </c>
      <c r="B37" s="35" t="s">
        <v>805</v>
      </c>
      <c r="C37" s="36"/>
      <c r="D37" s="36"/>
      <c r="E37" s="32">
        <f>SUMIF(Balance!$AB$135:$AB$368,Egresos!A37,Balance!$U$135:$V$368)</f>
        <v>0</v>
      </c>
      <c r="F37" s="36"/>
      <c r="G37" s="10"/>
      <c r="H37" s="11"/>
      <c r="I37" s="11"/>
      <c r="J37" s="11"/>
      <c r="K37" s="11"/>
      <c r="L37" s="11"/>
      <c r="M37" s="11"/>
      <c r="N37" s="11"/>
    </row>
    <row r="38" spans="1:14" s="23" customFormat="1" ht="14.25" customHeight="1" x14ac:dyDescent="0.35">
      <c r="A38" s="34" t="s">
        <v>806</v>
      </c>
      <c r="B38" s="35" t="s">
        <v>807</v>
      </c>
      <c r="C38" s="36"/>
      <c r="D38" s="36"/>
      <c r="E38" s="32">
        <f>SUMIF(Balance!$AB$135:$AB$368,Egresos!A38,Balance!$U$135:$V$368)</f>
        <v>0</v>
      </c>
      <c r="F38" s="36"/>
      <c r="G38" s="10"/>
      <c r="H38" s="11"/>
      <c r="I38" s="11"/>
      <c r="J38" s="11"/>
      <c r="K38" s="11"/>
      <c r="L38" s="11"/>
      <c r="M38" s="11"/>
      <c r="N38" s="11"/>
    </row>
    <row r="39" spans="1:14" s="23" customFormat="1" ht="14.25" customHeight="1" x14ac:dyDescent="0.35">
      <c r="A39" s="34" t="s">
        <v>808</v>
      </c>
      <c r="B39" s="35" t="s">
        <v>809</v>
      </c>
      <c r="C39" s="36"/>
      <c r="D39" s="36"/>
      <c r="E39" s="32">
        <f>SUMIF(Balance!$AB$135:$AB$368,Egresos!A39,Balance!$U$135:$V$368)</f>
        <v>0</v>
      </c>
      <c r="F39" s="36"/>
      <c r="G39" s="10"/>
      <c r="H39" s="11"/>
      <c r="I39" s="11"/>
      <c r="J39" s="11"/>
      <c r="K39" s="11"/>
      <c r="L39" s="11"/>
      <c r="M39" s="11"/>
      <c r="N39" s="11"/>
    </row>
    <row r="40" spans="1:14" s="23" customFormat="1" ht="14.25" customHeight="1" x14ac:dyDescent="0.35">
      <c r="A40" s="34" t="s">
        <v>810</v>
      </c>
      <c r="B40" s="35" t="s">
        <v>811</v>
      </c>
      <c r="C40" s="36"/>
      <c r="D40" s="36"/>
      <c r="E40" s="32">
        <f>SUMIF(Balance!$AB$135:$AB$368,Egresos!A40,Balance!$U$135:$V$368)</f>
        <v>0</v>
      </c>
      <c r="F40" s="36"/>
      <c r="G40" s="10"/>
      <c r="H40" s="11"/>
      <c r="I40" s="11"/>
      <c r="J40" s="11"/>
      <c r="K40" s="11"/>
      <c r="L40" s="11"/>
      <c r="M40" s="11"/>
      <c r="N40" s="11"/>
    </row>
    <row r="41" spans="1:14" s="23" customFormat="1" ht="14.25" customHeight="1" x14ac:dyDescent="0.35">
      <c r="A41" s="34" t="s">
        <v>812</v>
      </c>
      <c r="B41" s="35" t="s">
        <v>813</v>
      </c>
      <c r="C41" s="36"/>
      <c r="D41" s="36"/>
      <c r="E41" s="32">
        <f>SUMIF(Balance!$AB$135:$AB$368,Egresos!A41,Balance!$U$135:$V$368)</f>
        <v>0</v>
      </c>
      <c r="F41" s="36"/>
      <c r="G41" s="10"/>
      <c r="H41" s="11"/>
      <c r="I41" s="11"/>
      <c r="J41" s="11"/>
      <c r="K41" s="11"/>
      <c r="L41" s="11"/>
      <c r="M41" s="11"/>
      <c r="N41" s="11"/>
    </row>
    <row r="42" spans="1:14" s="23" customFormat="1" ht="14.25" customHeight="1" x14ac:dyDescent="0.35">
      <c r="A42" s="34" t="s">
        <v>814</v>
      </c>
      <c r="B42" s="35" t="s">
        <v>815</v>
      </c>
      <c r="C42" s="36"/>
      <c r="D42" s="36"/>
      <c r="E42" s="32">
        <f>SUMIF(Balance!$AB$135:$AB$368,Egresos!A42,Balance!$U$135:$V$368)</f>
        <v>0</v>
      </c>
      <c r="F42" s="36"/>
      <c r="G42" s="10"/>
      <c r="H42" s="11"/>
      <c r="I42" s="11"/>
      <c r="J42" s="11"/>
      <c r="K42" s="11"/>
      <c r="L42" s="11"/>
      <c r="M42" s="11"/>
      <c r="N42" s="11"/>
    </row>
    <row r="43" spans="1:14" s="23" customFormat="1" ht="14.25" customHeight="1" x14ac:dyDescent="0.35">
      <c r="A43" s="34" t="s">
        <v>816</v>
      </c>
      <c r="B43" s="35" t="s">
        <v>817</v>
      </c>
      <c r="C43" s="36"/>
      <c r="D43" s="36"/>
      <c r="E43" s="32">
        <f>SUMIF(Balance!$AB$135:$AB$368,Egresos!A43,Balance!$U$135:$V$368)</f>
        <v>0</v>
      </c>
      <c r="F43" s="36">
        <f t="shared" ref="F43:F44" si="2">+D43-E43</f>
        <v>0</v>
      </c>
      <c r="G43" s="10"/>
      <c r="H43" s="11"/>
      <c r="I43" s="11"/>
      <c r="J43" s="11"/>
      <c r="K43" s="11"/>
      <c r="L43" s="11"/>
      <c r="M43" s="11"/>
      <c r="N43" s="11"/>
    </row>
    <row r="44" spans="1:14" s="23" customFormat="1" ht="14.25" customHeight="1" x14ac:dyDescent="0.35">
      <c r="A44" s="34" t="s">
        <v>818</v>
      </c>
      <c r="B44" s="35" t="s">
        <v>819</v>
      </c>
      <c r="C44" s="36">
        <v>45000000</v>
      </c>
      <c r="D44" s="36">
        <v>45000000</v>
      </c>
      <c r="E44" s="32">
        <f>SUMIF(Balance!$AB$135:$AB$368,Egresos!A44,Balance!$U$135:$V$368)</f>
        <v>23487151</v>
      </c>
      <c r="F44" s="36">
        <f t="shared" si="2"/>
        <v>21512849</v>
      </c>
      <c r="G44" s="10"/>
      <c r="H44" s="11"/>
      <c r="I44" s="11"/>
      <c r="J44" s="11"/>
      <c r="K44" s="11"/>
      <c r="L44" s="11"/>
      <c r="M44" s="11"/>
      <c r="N44" s="11"/>
    </row>
    <row r="45" spans="1:14" s="23" customFormat="1" ht="14.25" customHeight="1" x14ac:dyDescent="0.35">
      <c r="A45" s="30" t="s">
        <v>820</v>
      </c>
      <c r="B45" s="31" t="s">
        <v>821</v>
      </c>
      <c r="C45" s="33">
        <f>SUM(C46+C47)</f>
        <v>0</v>
      </c>
      <c r="D45" s="33">
        <f>SUM(D46+D47)</f>
        <v>0</v>
      </c>
      <c r="E45" s="33">
        <f>SUM(E46+E47)</f>
        <v>0</v>
      </c>
      <c r="F45" s="33">
        <f>SUM(F46+F47)</f>
        <v>0</v>
      </c>
      <c r="G45" s="10"/>
      <c r="H45" s="11"/>
      <c r="I45" s="11"/>
      <c r="J45" s="11"/>
      <c r="K45" s="11"/>
      <c r="L45" s="11"/>
      <c r="M45" s="11"/>
      <c r="N45" s="11"/>
    </row>
    <row r="46" spans="1:14" s="23" customFormat="1" ht="14.25" customHeight="1" x14ac:dyDescent="0.35">
      <c r="A46" s="34" t="s">
        <v>822</v>
      </c>
      <c r="B46" s="35" t="s">
        <v>823</v>
      </c>
      <c r="C46" s="36"/>
      <c r="D46" s="36"/>
      <c r="E46" s="32">
        <f>SUMIF(Balance!$AB$135:$AB$368,Egresos!A46,Balance!$U$135:$V$368)</f>
        <v>0</v>
      </c>
      <c r="F46" s="36"/>
      <c r="G46" s="10"/>
      <c r="H46" s="11"/>
      <c r="I46" s="11"/>
      <c r="J46" s="11"/>
      <c r="K46" s="11"/>
      <c r="L46" s="11"/>
      <c r="M46" s="11"/>
      <c r="N46" s="11"/>
    </row>
    <row r="47" spans="1:14" s="23" customFormat="1" ht="14.25" customHeight="1" x14ac:dyDescent="0.35">
      <c r="A47" s="34" t="s">
        <v>824</v>
      </c>
      <c r="B47" s="35" t="s">
        <v>825</v>
      </c>
      <c r="C47" s="36"/>
      <c r="D47" s="36"/>
      <c r="E47" s="32">
        <f>SUMIF(Balance!$AB$135:$AB$368,Egresos!A47,Balance!$U$135:$V$368)</f>
        <v>0</v>
      </c>
      <c r="F47" s="36"/>
      <c r="G47" s="10"/>
      <c r="H47" s="11"/>
      <c r="I47" s="11"/>
      <c r="J47" s="11"/>
      <c r="K47" s="11"/>
      <c r="L47" s="11"/>
      <c r="M47" s="11"/>
      <c r="N47" s="11"/>
    </row>
    <row r="48" spans="1:14" s="23" customFormat="1" ht="14.25" customHeight="1" x14ac:dyDescent="0.35">
      <c r="A48" s="30" t="s">
        <v>826</v>
      </c>
      <c r="B48" s="31" t="s">
        <v>827</v>
      </c>
      <c r="C48" s="33">
        <f>SUM(C49+C50+C51)</f>
        <v>90000000</v>
      </c>
      <c r="D48" s="33">
        <f>SUM(D49+D50+D51)</f>
        <v>90000000</v>
      </c>
      <c r="E48" s="33">
        <f>SUM(E49+E50+E51)</f>
        <v>43205413</v>
      </c>
      <c r="F48" s="33">
        <f>SUM(F49+F50+F51)</f>
        <v>46794587</v>
      </c>
      <c r="G48" s="10"/>
      <c r="H48" s="11"/>
      <c r="I48" s="11"/>
      <c r="J48" s="11"/>
      <c r="K48" s="11"/>
      <c r="L48" s="11"/>
      <c r="M48" s="11"/>
      <c r="N48" s="11"/>
    </row>
    <row r="49" spans="1:14" s="23" customFormat="1" ht="14.25" customHeight="1" x14ac:dyDescent="0.35">
      <c r="A49" s="34" t="s">
        <v>828</v>
      </c>
      <c r="B49" s="35" t="s">
        <v>829</v>
      </c>
      <c r="C49" s="36"/>
      <c r="D49" s="36"/>
      <c r="E49" s="32">
        <f>SUMIF(Balance!$AB$135:$AB$368,Egresos!A49,Balance!$U$135:$V$368)</f>
        <v>0</v>
      </c>
      <c r="F49" s="36">
        <f t="shared" ref="F49:F50" si="3">+D49-E49</f>
        <v>0</v>
      </c>
      <c r="G49" s="10"/>
      <c r="H49" s="11"/>
      <c r="I49" s="11"/>
      <c r="J49" s="11"/>
      <c r="K49" s="11"/>
      <c r="L49" s="11"/>
      <c r="M49" s="11"/>
      <c r="N49" s="11"/>
    </row>
    <row r="50" spans="1:14" s="23" customFormat="1" ht="14.25" customHeight="1" x14ac:dyDescent="0.35">
      <c r="A50" s="37" t="s">
        <v>830</v>
      </c>
      <c r="B50" s="38" t="s">
        <v>280</v>
      </c>
      <c r="C50" s="36">
        <v>90000000</v>
      </c>
      <c r="D50" s="36">
        <v>90000000</v>
      </c>
      <c r="E50" s="32">
        <f>SUMIF(Balance!$AB$135:$AB$368,Egresos!A50,Balance!$U$135:$V$368)</f>
        <v>43205413</v>
      </c>
      <c r="F50" s="36">
        <f t="shared" si="3"/>
        <v>46794587</v>
      </c>
      <c r="G50" s="10"/>
      <c r="H50" s="11"/>
      <c r="I50" s="11"/>
      <c r="J50" s="11"/>
      <c r="K50" s="11"/>
      <c r="L50" s="11"/>
      <c r="M50" s="11"/>
      <c r="N50" s="11"/>
    </row>
    <row r="51" spans="1:14" s="23" customFormat="1" ht="14.25" customHeight="1" x14ac:dyDescent="0.35">
      <c r="A51" s="37" t="s">
        <v>831</v>
      </c>
      <c r="B51" s="38" t="s">
        <v>832</v>
      </c>
      <c r="C51" s="36"/>
      <c r="D51" s="36"/>
      <c r="E51" s="32">
        <f>SUMIF(Balance!$AB$135:$AB$368,Egresos!A51,Balance!$U$135:$V$368)</f>
        <v>0</v>
      </c>
      <c r="F51" s="36"/>
      <c r="G51" s="10"/>
      <c r="H51" s="11"/>
      <c r="I51" s="11"/>
      <c r="J51" s="11"/>
      <c r="K51" s="11"/>
      <c r="L51" s="11"/>
      <c r="M51" s="11"/>
      <c r="N51" s="11"/>
    </row>
    <row r="52" spans="1:14" s="23" customFormat="1" ht="14.25" customHeight="1" x14ac:dyDescent="0.35">
      <c r="A52" s="30" t="s">
        <v>833</v>
      </c>
      <c r="B52" s="30" t="s">
        <v>834</v>
      </c>
      <c r="C52" s="36"/>
      <c r="D52" s="36"/>
      <c r="E52" s="32">
        <f>SUMIF(Balance!$AB$135:$AB$368,Egresos!A52,Balance!$U$135:$V$368)</f>
        <v>0</v>
      </c>
      <c r="F52" s="36"/>
      <c r="G52" s="10"/>
      <c r="H52" s="11"/>
      <c r="I52" s="11"/>
      <c r="J52" s="11"/>
      <c r="K52" s="11"/>
      <c r="L52" s="11"/>
      <c r="M52" s="11"/>
      <c r="N52" s="11"/>
    </row>
    <row r="53" spans="1:14" s="23" customFormat="1" ht="14.25" customHeight="1" x14ac:dyDescent="0.35">
      <c r="A53" s="30" t="s">
        <v>835</v>
      </c>
      <c r="B53" s="31" t="s">
        <v>836</v>
      </c>
      <c r="C53" s="33">
        <f>SUM(C54+C55)</f>
        <v>0</v>
      </c>
      <c r="D53" s="33">
        <f>SUM(D54+D55)</f>
        <v>0</v>
      </c>
      <c r="E53" s="33">
        <f>SUM(E54+E55)</f>
        <v>0</v>
      </c>
      <c r="F53" s="33">
        <f>SUM(F54+F55)</f>
        <v>0</v>
      </c>
      <c r="G53" s="10"/>
      <c r="H53" s="11"/>
      <c r="I53" s="11"/>
      <c r="J53" s="11"/>
      <c r="K53" s="11"/>
      <c r="L53" s="11"/>
      <c r="M53" s="11"/>
      <c r="N53" s="11"/>
    </row>
    <row r="54" spans="1:14" s="23" customFormat="1" ht="14.25" customHeight="1" x14ac:dyDescent="0.35">
      <c r="A54" s="34" t="s">
        <v>837</v>
      </c>
      <c r="B54" s="35" t="s">
        <v>838</v>
      </c>
      <c r="C54" s="36"/>
      <c r="D54" s="36"/>
      <c r="E54" s="32">
        <f>SUMIF(Balance!$AB$135:$AB$368,Egresos!A54,Balance!$U$135:$V$368)</f>
        <v>0</v>
      </c>
      <c r="F54" s="36"/>
      <c r="G54" s="10"/>
      <c r="H54" s="11"/>
      <c r="I54" s="11"/>
      <c r="J54" s="11"/>
      <c r="K54" s="11"/>
      <c r="L54" s="11"/>
      <c r="M54" s="11"/>
      <c r="N54" s="11"/>
    </row>
    <row r="55" spans="1:14" s="23" customFormat="1" ht="14.25" customHeight="1" x14ac:dyDescent="0.35">
      <c r="A55" s="34" t="s">
        <v>839</v>
      </c>
      <c r="B55" s="35" t="s">
        <v>840</v>
      </c>
      <c r="C55" s="36"/>
      <c r="D55" s="36"/>
      <c r="E55" s="32">
        <f>SUMIF(Balance!$AB$135:$AB$368,Egresos!A55,Balance!$U$135:$V$368)</f>
        <v>0</v>
      </c>
      <c r="F55" s="36"/>
      <c r="G55" s="10"/>
      <c r="H55" s="11"/>
      <c r="I55" s="11"/>
      <c r="J55" s="11"/>
      <c r="K55" s="11"/>
      <c r="L55" s="11"/>
      <c r="M55" s="11"/>
      <c r="N55" s="11"/>
    </row>
    <row r="56" spans="1:14" s="23" customFormat="1" ht="14.25" customHeight="1" x14ac:dyDescent="0.35">
      <c r="A56" s="30" t="s">
        <v>841</v>
      </c>
      <c r="B56" s="31" t="s">
        <v>842</v>
      </c>
      <c r="C56" s="36"/>
      <c r="D56" s="36"/>
      <c r="E56" s="32">
        <f>SUMIF(Balance!$AB$135:$AB$368,Egresos!A56,Balance!$U$135:$V$368)</f>
        <v>0</v>
      </c>
      <c r="F56" s="36"/>
      <c r="G56" s="10"/>
      <c r="H56" s="11"/>
      <c r="I56" s="11"/>
      <c r="J56" s="11"/>
      <c r="K56" s="11"/>
      <c r="L56" s="11"/>
      <c r="M56" s="11"/>
      <c r="N56" s="11"/>
    </row>
    <row r="57" spans="1:14" s="23" customFormat="1" ht="14.25" customHeight="1" x14ac:dyDescent="0.35">
      <c r="A57" s="30" t="s">
        <v>843</v>
      </c>
      <c r="B57" s="31" t="s">
        <v>844</v>
      </c>
      <c r="C57" s="36"/>
      <c r="D57" s="36"/>
      <c r="E57" s="32">
        <f>SUMIF(Balance!$AB$135:$AB$368,Egresos!A57,Balance!$U$135:$V$368)</f>
        <v>0</v>
      </c>
      <c r="F57" s="36"/>
      <c r="G57" s="10"/>
      <c r="H57" s="11"/>
      <c r="I57" s="11"/>
      <c r="J57" s="11"/>
      <c r="K57" s="11"/>
      <c r="L57" s="11"/>
      <c r="M57" s="11"/>
      <c r="N57" s="11"/>
    </row>
    <row r="58" spans="1:14" s="23" customFormat="1" ht="14.25" customHeight="1" x14ac:dyDescent="0.35">
      <c r="A58" s="30" t="s">
        <v>845</v>
      </c>
      <c r="B58" s="31" t="s">
        <v>846</v>
      </c>
      <c r="C58" s="33">
        <f>SUM(C59+C60+C61)</f>
        <v>5000000</v>
      </c>
      <c r="D58" s="33">
        <f>SUM(D59+D60+D61)</f>
        <v>5000000</v>
      </c>
      <c r="E58" s="33">
        <f>SUM(E59+E60+E61)</f>
        <v>0</v>
      </c>
      <c r="F58" s="33">
        <f>SUM(F59+F60+F61)</f>
        <v>5000000</v>
      </c>
      <c r="G58" s="10"/>
      <c r="H58" s="11"/>
      <c r="I58" s="11"/>
      <c r="J58" s="11"/>
      <c r="K58" s="11"/>
      <c r="L58" s="11"/>
      <c r="M58" s="11"/>
      <c r="N58" s="11"/>
    </row>
    <row r="59" spans="1:14" s="23" customFormat="1" ht="14.25" customHeight="1" x14ac:dyDescent="0.35">
      <c r="A59" s="34" t="s">
        <v>847</v>
      </c>
      <c r="B59" s="35" t="s">
        <v>848</v>
      </c>
      <c r="C59" s="36"/>
      <c r="D59" s="36"/>
      <c r="E59" s="32">
        <f>SUMIF(Balance!$AB$135:$AB$368,Egresos!A59,Balance!$U$135:$V$368)</f>
        <v>0</v>
      </c>
      <c r="F59" s="36"/>
      <c r="G59" s="10"/>
      <c r="H59" s="11"/>
      <c r="I59" s="11"/>
      <c r="J59" s="11"/>
      <c r="K59" s="11"/>
      <c r="L59" s="11"/>
      <c r="M59" s="11"/>
      <c r="N59" s="11"/>
    </row>
    <row r="60" spans="1:14" s="23" customFormat="1" ht="14.25" customHeight="1" x14ac:dyDescent="0.35">
      <c r="A60" s="34" t="s">
        <v>849</v>
      </c>
      <c r="B60" s="35" t="s">
        <v>850</v>
      </c>
      <c r="C60" s="36"/>
      <c r="D60" s="36"/>
      <c r="E60" s="32">
        <f>SUMIF(Balance!$AB$135:$AB$368,Egresos!A60,Balance!$U$135:$V$368)</f>
        <v>0</v>
      </c>
      <c r="F60" s="36"/>
      <c r="G60" s="10"/>
      <c r="H60" s="11"/>
      <c r="I60" s="11"/>
      <c r="J60" s="11"/>
      <c r="K60" s="11"/>
      <c r="L60" s="11"/>
      <c r="M60" s="11"/>
      <c r="N60" s="11"/>
    </row>
    <row r="61" spans="1:14" s="23" customFormat="1" ht="14.25" customHeight="1" x14ac:dyDescent="0.35">
      <c r="A61" s="37" t="s">
        <v>851</v>
      </c>
      <c r="B61" s="38" t="s">
        <v>852</v>
      </c>
      <c r="C61" s="36">
        <v>5000000</v>
      </c>
      <c r="D61" s="36">
        <v>5000000</v>
      </c>
      <c r="E61" s="32">
        <f>SUMIF(Balance!$AB$135:$AB$368,Egresos!A61,Balance!$U$135:$V$368)</f>
        <v>0</v>
      </c>
      <c r="F61" s="36">
        <f>+D61-E61</f>
        <v>5000000</v>
      </c>
      <c r="G61" s="10"/>
      <c r="H61" s="11"/>
      <c r="I61" s="11"/>
      <c r="J61" s="11"/>
      <c r="K61" s="11"/>
      <c r="L61" s="11"/>
      <c r="M61" s="11"/>
      <c r="N61" s="11"/>
    </row>
    <row r="62" spans="1:14" s="23" customFormat="1" ht="14.25" customHeight="1" x14ac:dyDescent="0.35">
      <c r="A62" s="30" t="s">
        <v>853</v>
      </c>
      <c r="B62" s="31" t="s">
        <v>854</v>
      </c>
      <c r="C62" s="33">
        <f>SUM(C63)</f>
        <v>80000000</v>
      </c>
      <c r="D62" s="33">
        <f>SUM(D63)</f>
        <v>80000000</v>
      </c>
      <c r="E62" s="33">
        <f>SUM(E63)</f>
        <v>35835796</v>
      </c>
      <c r="F62" s="33">
        <f>SUM(F63)</f>
        <v>44164204</v>
      </c>
      <c r="G62" s="10"/>
      <c r="H62" s="11"/>
      <c r="I62" s="11"/>
      <c r="J62" s="11"/>
      <c r="K62" s="11"/>
      <c r="L62" s="11"/>
      <c r="M62" s="11"/>
      <c r="N62" s="11"/>
    </row>
    <row r="63" spans="1:14" s="23" customFormat="1" ht="14.25" customHeight="1" x14ac:dyDescent="0.35">
      <c r="A63" s="34" t="s">
        <v>855</v>
      </c>
      <c r="B63" s="38" t="s">
        <v>856</v>
      </c>
      <c r="C63" s="32">
        <v>80000000</v>
      </c>
      <c r="D63" s="32">
        <v>80000000</v>
      </c>
      <c r="E63" s="32">
        <f>SUMIF(Balance!$AB$135:$AB$368,Egresos!A63,Balance!$U$135:$V$368)</f>
        <v>35835796</v>
      </c>
      <c r="F63" s="36">
        <f t="shared" ref="F63:F67" si="4">+D63-E63</f>
        <v>44164204</v>
      </c>
      <c r="G63" s="10"/>
      <c r="H63" s="11"/>
      <c r="I63" s="11"/>
      <c r="J63" s="11"/>
      <c r="K63" s="11"/>
      <c r="L63" s="11"/>
      <c r="M63" s="11"/>
      <c r="N63" s="11"/>
    </row>
    <row r="64" spans="1:14" s="23" customFormat="1" ht="14.25" customHeight="1" x14ac:dyDescent="0.35">
      <c r="A64" s="30" t="s">
        <v>857</v>
      </c>
      <c r="B64" s="31" t="s">
        <v>858</v>
      </c>
      <c r="C64" s="32"/>
      <c r="D64" s="32"/>
      <c r="E64" s="32">
        <f>SUMIF(Balance!$AB$135:$AB$368,Egresos!A64,Balance!$U$135:$V$368)</f>
        <v>0</v>
      </c>
      <c r="F64" s="36">
        <f t="shared" si="4"/>
        <v>0</v>
      </c>
      <c r="G64" s="10"/>
      <c r="H64" s="11"/>
      <c r="I64" s="11"/>
      <c r="J64" s="11"/>
      <c r="K64" s="11"/>
      <c r="L64" s="11"/>
      <c r="M64" s="11"/>
      <c r="N64" s="11"/>
    </row>
    <row r="65" spans="1:14" s="23" customFormat="1" ht="14.25" customHeight="1" x14ac:dyDescent="0.35">
      <c r="A65" s="30" t="s">
        <v>859</v>
      </c>
      <c r="B65" s="31" t="s">
        <v>860</v>
      </c>
      <c r="C65" s="32"/>
      <c r="D65" s="32"/>
      <c r="E65" s="32">
        <f>SUMIF(Balance!$AB$135:$AB$368,Egresos!A65,Balance!$U$135:$V$368)</f>
        <v>0</v>
      </c>
      <c r="F65" s="36">
        <f t="shared" si="4"/>
        <v>0</v>
      </c>
      <c r="G65" s="10"/>
      <c r="H65" s="11"/>
      <c r="I65" s="11"/>
      <c r="J65" s="11"/>
      <c r="K65" s="11"/>
      <c r="L65" s="11"/>
      <c r="M65" s="11"/>
      <c r="N65" s="11"/>
    </row>
    <row r="66" spans="1:14" s="23" customFormat="1" ht="14.25" customHeight="1" x14ac:dyDescent="0.35">
      <c r="A66" s="30" t="s">
        <v>861</v>
      </c>
      <c r="B66" s="31" t="s">
        <v>862</v>
      </c>
      <c r="C66" s="32"/>
      <c r="D66" s="32"/>
      <c r="E66" s="32">
        <f>SUMIF(Balance!$AB$135:$AB$368,Egresos!A66,Balance!$U$135:$V$368)</f>
        <v>0</v>
      </c>
      <c r="F66" s="36">
        <f t="shared" si="4"/>
        <v>0</v>
      </c>
      <c r="G66" s="10"/>
      <c r="H66" s="11"/>
      <c r="I66" s="11"/>
      <c r="J66" s="11"/>
      <c r="K66" s="11"/>
      <c r="L66" s="11"/>
      <c r="M66" s="11"/>
      <c r="N66" s="11"/>
    </row>
    <row r="67" spans="1:14" s="23" customFormat="1" ht="14.25" customHeight="1" x14ac:dyDescent="0.35">
      <c r="A67" s="30" t="s">
        <v>863</v>
      </c>
      <c r="B67" s="31" t="s">
        <v>864</v>
      </c>
      <c r="C67" s="32"/>
      <c r="D67" s="32"/>
      <c r="E67" s="32">
        <f>SUMIF(Balance!$AB$135:$AB$368,Egresos!A67,Balance!$U$135:$V$368)</f>
        <v>0</v>
      </c>
      <c r="F67" s="36">
        <f t="shared" si="4"/>
        <v>0</v>
      </c>
      <c r="G67" s="10"/>
      <c r="H67" s="11"/>
      <c r="I67" s="11"/>
      <c r="J67" s="11"/>
      <c r="K67" s="11"/>
      <c r="L67" s="11"/>
      <c r="M67" s="11"/>
      <c r="N67" s="11"/>
    </row>
    <row r="68" spans="1:14" s="23" customFormat="1" ht="14.25" customHeight="1" x14ac:dyDescent="0.35">
      <c r="A68" s="30" t="s">
        <v>865</v>
      </c>
      <c r="B68" s="31" t="s">
        <v>866</v>
      </c>
      <c r="C68" s="33">
        <f>SUM(C69)</f>
        <v>1570000000</v>
      </c>
      <c r="D68" s="33">
        <f>SUM(D69)</f>
        <v>1570000000</v>
      </c>
      <c r="E68" s="33">
        <f>SUM(E69)</f>
        <v>1069945322</v>
      </c>
      <c r="F68" s="33">
        <f>SUM(F69)</f>
        <v>500054678</v>
      </c>
      <c r="G68" s="10"/>
      <c r="H68" s="11"/>
      <c r="I68" s="11"/>
      <c r="J68" s="11"/>
      <c r="K68" s="11"/>
      <c r="L68" s="11"/>
      <c r="M68" s="11"/>
      <c r="N68" s="11"/>
    </row>
    <row r="69" spans="1:14" s="23" customFormat="1" ht="14.25" customHeight="1" x14ac:dyDescent="0.35">
      <c r="A69" s="34" t="s">
        <v>867</v>
      </c>
      <c r="B69" s="35" t="s">
        <v>868</v>
      </c>
      <c r="C69" s="32">
        <v>1570000000</v>
      </c>
      <c r="D69" s="32">
        <v>1570000000</v>
      </c>
      <c r="E69" s="32">
        <f>SUMIF(Balance!$AB$135:$AB$368,Egresos!A69,Balance!$U$135:$V$368)</f>
        <v>1069945322</v>
      </c>
      <c r="F69" s="36">
        <f t="shared" ref="F69:F72" si="5">+D69-E69</f>
        <v>500054678</v>
      </c>
      <c r="G69" s="10"/>
      <c r="H69" s="11"/>
      <c r="I69" s="11"/>
      <c r="J69" s="11"/>
      <c r="K69" s="11"/>
      <c r="L69" s="11"/>
      <c r="M69" s="11"/>
      <c r="N69" s="11"/>
    </row>
    <row r="70" spans="1:14" s="23" customFormat="1" ht="14.25" customHeight="1" x14ac:dyDescent="0.35">
      <c r="A70" s="40" t="s">
        <v>869</v>
      </c>
      <c r="B70" s="40" t="s">
        <v>870</v>
      </c>
      <c r="C70" s="32">
        <v>64000000</v>
      </c>
      <c r="D70" s="32">
        <v>64000000</v>
      </c>
      <c r="E70" s="32">
        <f>SUMIF(Balance!$AB$135:$AB$368,Egresos!A70,Balance!$U$135:$V$368)</f>
        <v>0</v>
      </c>
      <c r="F70" s="36">
        <f t="shared" si="5"/>
        <v>64000000</v>
      </c>
      <c r="G70" s="10"/>
      <c r="H70" s="11"/>
      <c r="I70" s="11"/>
      <c r="J70" s="11"/>
      <c r="K70" s="11"/>
      <c r="L70" s="11"/>
      <c r="M70" s="11"/>
      <c r="N70" s="11"/>
    </row>
    <row r="71" spans="1:14" s="23" customFormat="1" ht="14.25" customHeight="1" x14ac:dyDescent="0.35">
      <c r="A71" s="40" t="s">
        <v>871</v>
      </c>
      <c r="B71" s="40" t="s">
        <v>872</v>
      </c>
      <c r="C71" s="32"/>
      <c r="D71" s="32"/>
      <c r="E71" s="32">
        <f>SUMIF(Balance!$AB$135:$AB$368,Egresos!A71,Balance!$U$135:$V$368)</f>
        <v>0</v>
      </c>
      <c r="F71" s="36">
        <f t="shared" si="5"/>
        <v>0</v>
      </c>
      <c r="G71" s="10"/>
      <c r="H71" s="11"/>
      <c r="I71" s="11"/>
      <c r="J71" s="11"/>
      <c r="K71" s="11"/>
      <c r="L71" s="11"/>
      <c r="M71" s="11"/>
      <c r="N71" s="11"/>
    </row>
    <row r="72" spans="1:14" s="23" customFormat="1" ht="14.25" customHeight="1" x14ac:dyDescent="0.35">
      <c r="A72" s="40" t="s">
        <v>873</v>
      </c>
      <c r="B72" s="41" t="s">
        <v>874</v>
      </c>
      <c r="C72" s="32"/>
      <c r="D72" s="32"/>
      <c r="E72" s="32">
        <f>SUMIF(Balance!$AB$135:$AB$368,Egresos!A72,Balance!$U$135:$V$368)</f>
        <v>0</v>
      </c>
      <c r="F72" s="36">
        <f t="shared" si="5"/>
        <v>0</v>
      </c>
      <c r="G72" s="10"/>
      <c r="H72" s="11"/>
      <c r="I72" s="11"/>
      <c r="J72" s="11"/>
      <c r="K72" s="11"/>
      <c r="L72" s="11"/>
      <c r="M72" s="11"/>
      <c r="N72" s="11"/>
    </row>
    <row r="73" spans="1:14" s="23" customFormat="1" ht="14.25" customHeight="1" x14ac:dyDescent="0.35">
      <c r="A73" s="40" t="s">
        <v>875</v>
      </c>
      <c r="B73" s="40" t="s">
        <v>876</v>
      </c>
      <c r="C73" s="33">
        <f>C74+C75</f>
        <v>0</v>
      </c>
      <c r="D73" s="33">
        <f>D74+D75</f>
        <v>0</v>
      </c>
      <c r="E73" s="33">
        <f>E74+E75</f>
        <v>0</v>
      </c>
      <c r="F73" s="33">
        <f>F74+F75</f>
        <v>0</v>
      </c>
      <c r="G73" s="10"/>
      <c r="H73" s="11"/>
      <c r="I73" s="11"/>
      <c r="J73" s="11"/>
      <c r="K73" s="11"/>
      <c r="L73" s="11"/>
      <c r="M73" s="11"/>
      <c r="N73" s="11"/>
    </row>
    <row r="74" spans="1:14" s="23" customFormat="1" ht="14.25" customHeight="1" x14ac:dyDescent="0.35">
      <c r="A74" s="42" t="s">
        <v>877</v>
      </c>
      <c r="B74" s="42" t="s">
        <v>878</v>
      </c>
      <c r="C74" s="32"/>
      <c r="D74" s="32"/>
      <c r="E74" s="32">
        <f>SUMIF(Balance!$AB$135:$AB$368,Egresos!A74,Balance!$U$135:$V$368)</f>
        <v>0</v>
      </c>
      <c r="F74" s="36">
        <f t="shared" ref="F74:F81" si="6">+D74-E74</f>
        <v>0</v>
      </c>
      <c r="G74" s="10"/>
      <c r="H74" s="11"/>
      <c r="I74" s="11"/>
      <c r="J74" s="11"/>
      <c r="K74" s="11"/>
      <c r="L74" s="11"/>
      <c r="M74" s="11"/>
      <c r="N74" s="11"/>
    </row>
    <row r="75" spans="1:14" s="23" customFormat="1" ht="14.25" customHeight="1" x14ac:dyDescent="0.35">
      <c r="A75" s="42" t="s">
        <v>879</v>
      </c>
      <c r="B75" s="42" t="s">
        <v>880</v>
      </c>
      <c r="C75" s="32"/>
      <c r="D75" s="32"/>
      <c r="E75" s="32">
        <f>SUMIF(Balance!$AB$135:$AB$368,Egresos!A75,Balance!$U$135:$V$368)</f>
        <v>0</v>
      </c>
      <c r="F75" s="36">
        <f t="shared" si="6"/>
        <v>0</v>
      </c>
      <c r="G75" s="10"/>
      <c r="H75" s="11"/>
      <c r="I75" s="11"/>
      <c r="J75" s="11"/>
      <c r="K75" s="11"/>
      <c r="L75" s="11"/>
      <c r="M75" s="11"/>
      <c r="N75" s="11"/>
    </row>
    <row r="76" spans="1:14" s="23" customFormat="1" ht="14.25" customHeight="1" x14ac:dyDescent="0.35">
      <c r="A76" s="40" t="s">
        <v>881</v>
      </c>
      <c r="B76" s="40" t="s">
        <v>882</v>
      </c>
      <c r="C76" s="32"/>
      <c r="D76" s="32"/>
      <c r="E76" s="32">
        <f>SUMIF(Balance!$AB$135:$AB$368,Egresos!A76,Balance!$U$135:$V$368)</f>
        <v>0</v>
      </c>
      <c r="F76" s="36">
        <f t="shared" si="6"/>
        <v>0</v>
      </c>
      <c r="G76" s="10"/>
      <c r="H76" s="11"/>
      <c r="I76" s="11"/>
      <c r="J76" s="11"/>
      <c r="K76" s="11"/>
      <c r="L76" s="11"/>
      <c r="M76" s="11"/>
      <c r="N76" s="11"/>
    </row>
    <row r="77" spans="1:14" s="23" customFormat="1" ht="14.25" customHeight="1" x14ac:dyDescent="0.35">
      <c r="A77" s="40" t="s">
        <v>883</v>
      </c>
      <c r="B77" s="40" t="s">
        <v>884</v>
      </c>
      <c r="C77" s="32"/>
      <c r="D77" s="32"/>
      <c r="E77" s="32">
        <f>SUMIF(Balance!$AB$135:$AB$368,Egresos!A77,Balance!$U$135:$V$368)</f>
        <v>0</v>
      </c>
      <c r="F77" s="36">
        <f t="shared" si="6"/>
        <v>0</v>
      </c>
      <c r="G77" s="10"/>
      <c r="H77" s="11"/>
      <c r="I77" s="11"/>
      <c r="J77" s="11"/>
      <c r="K77" s="11"/>
      <c r="L77" s="11"/>
      <c r="M77" s="11"/>
      <c r="N77" s="11"/>
    </row>
    <row r="78" spans="1:14" s="23" customFormat="1" ht="14.25" customHeight="1" x14ac:dyDescent="0.35">
      <c r="A78" s="30" t="s">
        <v>885</v>
      </c>
      <c r="B78" s="31" t="s">
        <v>886</v>
      </c>
      <c r="C78" s="32"/>
      <c r="D78" s="32"/>
      <c r="E78" s="32">
        <f>SUMIF(Balance!$AB$135:$AB$368,Egresos!A78,Balance!$U$135:$V$368)</f>
        <v>1968739</v>
      </c>
      <c r="F78" s="36">
        <f t="shared" si="6"/>
        <v>-1968739</v>
      </c>
      <c r="G78" s="10"/>
      <c r="H78" s="11"/>
      <c r="I78" s="11"/>
      <c r="J78" s="11"/>
      <c r="K78" s="11"/>
      <c r="L78" s="11"/>
      <c r="M78" s="11"/>
      <c r="N78" s="11"/>
    </row>
    <row r="79" spans="1:14" s="23" customFormat="1" ht="14.25" customHeight="1" x14ac:dyDescent="0.35">
      <c r="A79" s="27" t="s">
        <v>887</v>
      </c>
      <c r="B79" s="27" t="s">
        <v>888</v>
      </c>
      <c r="C79" s="29">
        <f>SUM(C80+C81)</f>
        <v>300000000</v>
      </c>
      <c r="D79" s="29">
        <f>SUM(D80+D81)</f>
        <v>300000000</v>
      </c>
      <c r="E79" s="29">
        <f>SUM(E80+E81)</f>
        <v>86061569</v>
      </c>
      <c r="F79" s="29">
        <f>SUM(F80+F81)</f>
        <v>213938431</v>
      </c>
      <c r="G79" s="10"/>
      <c r="H79" s="11"/>
      <c r="I79" s="11"/>
      <c r="J79" s="11"/>
      <c r="K79" s="11"/>
      <c r="L79" s="11"/>
      <c r="M79" s="11"/>
      <c r="N79" s="11"/>
    </row>
    <row r="80" spans="1:14" s="23" customFormat="1" ht="14.25" customHeight="1" x14ac:dyDescent="0.35">
      <c r="A80" s="30" t="s">
        <v>889</v>
      </c>
      <c r="B80" s="31" t="s">
        <v>890</v>
      </c>
      <c r="C80" s="32"/>
      <c r="D80" s="32"/>
      <c r="E80" s="32">
        <f>SUMIF(Balance!$AB$135:$AB$368,Egresos!A80,Balance!$U$135:$V$368)</f>
        <v>0</v>
      </c>
      <c r="F80" s="36">
        <f t="shared" si="6"/>
        <v>0</v>
      </c>
      <c r="G80" s="10"/>
      <c r="H80" s="11"/>
      <c r="I80" s="11"/>
      <c r="J80" s="11"/>
      <c r="K80" s="11"/>
      <c r="L80" s="11"/>
      <c r="M80" s="11"/>
      <c r="N80" s="11"/>
    </row>
    <row r="81" spans="1:14" s="23" customFormat="1" ht="14.25" customHeight="1" x14ac:dyDescent="0.35">
      <c r="A81" s="30" t="s">
        <v>891</v>
      </c>
      <c r="B81" s="31" t="s">
        <v>892</v>
      </c>
      <c r="C81" s="32">
        <v>300000000</v>
      </c>
      <c r="D81" s="32">
        <v>300000000</v>
      </c>
      <c r="E81" s="32">
        <f>SUMIF(Balance!$AB$135:$AB$368,Egresos!A81,Balance!$U$135:$V$368)</f>
        <v>86061569</v>
      </c>
      <c r="F81" s="36">
        <f t="shared" si="6"/>
        <v>213938431</v>
      </c>
      <c r="G81" s="10"/>
      <c r="H81" s="11"/>
      <c r="I81" s="11"/>
      <c r="J81" s="11"/>
      <c r="K81" s="11"/>
      <c r="L81" s="11"/>
      <c r="M81" s="11"/>
      <c r="N81" s="11"/>
    </row>
    <row r="82" spans="1:14" s="23" customFormat="1" ht="14.25" customHeight="1" x14ac:dyDescent="0.35">
      <c r="A82" s="27" t="s">
        <v>893</v>
      </c>
      <c r="B82" s="28" t="s">
        <v>894</v>
      </c>
      <c r="C82" s="29">
        <f>SUM(C83+C86+C90)</f>
        <v>600000000</v>
      </c>
      <c r="D82" s="29">
        <f>SUM(D83+D86+D90)</f>
        <v>600000000</v>
      </c>
      <c r="E82" s="29">
        <f>SUM(E83+E86+E90)</f>
        <v>490380362</v>
      </c>
      <c r="F82" s="29">
        <f>SUM(F83+F86+F90)</f>
        <v>109619638</v>
      </c>
      <c r="G82" s="10"/>
      <c r="H82" s="11"/>
      <c r="I82" s="11"/>
      <c r="J82" s="11"/>
      <c r="K82" s="11"/>
      <c r="L82" s="11"/>
      <c r="M82" s="11"/>
      <c r="N82" s="11"/>
    </row>
    <row r="83" spans="1:14" s="23" customFormat="1" ht="14.25" customHeight="1" x14ac:dyDescent="0.35">
      <c r="A83" s="30" t="s">
        <v>895</v>
      </c>
      <c r="B83" s="31" t="s">
        <v>896</v>
      </c>
      <c r="C83" s="33">
        <f>SUM(C84+C85)</f>
        <v>0</v>
      </c>
      <c r="D83" s="33">
        <f>SUM(D84+D85)</f>
        <v>0</v>
      </c>
      <c r="E83" s="33">
        <f>SUM(E84+E85)</f>
        <v>0</v>
      </c>
      <c r="F83" s="33">
        <f>SUM(F84+F85)</f>
        <v>0</v>
      </c>
      <c r="G83" s="10"/>
      <c r="H83" s="11"/>
      <c r="I83" s="11"/>
      <c r="J83" s="11"/>
      <c r="K83" s="11"/>
      <c r="L83" s="11"/>
      <c r="M83" s="11"/>
      <c r="N83" s="11"/>
    </row>
    <row r="84" spans="1:14" s="23" customFormat="1" ht="14.25" customHeight="1" x14ac:dyDescent="0.35">
      <c r="A84" s="34" t="s">
        <v>897</v>
      </c>
      <c r="B84" s="35" t="s">
        <v>898</v>
      </c>
      <c r="C84" s="36"/>
      <c r="D84" s="36"/>
      <c r="E84" s="32">
        <f>SUMIF(Balance!$AB$135:$AB$368,Egresos!A84,Balance!$U$135:$V$368)</f>
        <v>0</v>
      </c>
      <c r="F84" s="36">
        <f t="shared" ref="F84:F85" si="7">+D84-E84</f>
        <v>0</v>
      </c>
      <c r="G84" s="10"/>
      <c r="H84" s="11"/>
      <c r="I84" s="11"/>
      <c r="J84" s="11"/>
      <c r="K84" s="11"/>
      <c r="L84" s="11"/>
      <c r="M84" s="11"/>
      <c r="N84" s="11"/>
    </row>
    <row r="85" spans="1:14" s="23" customFormat="1" ht="14.25" customHeight="1" x14ac:dyDescent="0.35">
      <c r="A85" s="34" t="s">
        <v>899</v>
      </c>
      <c r="B85" s="35" t="s">
        <v>900</v>
      </c>
      <c r="C85" s="36"/>
      <c r="D85" s="36"/>
      <c r="E85" s="32">
        <f>SUMIF(Balance!$AB$135:$AB$368,Egresos!A85,Balance!$U$135:$V$368)</f>
        <v>0</v>
      </c>
      <c r="F85" s="36">
        <f t="shared" si="7"/>
        <v>0</v>
      </c>
      <c r="G85" s="10"/>
      <c r="H85" s="11"/>
      <c r="I85" s="11"/>
      <c r="J85" s="11"/>
      <c r="K85" s="11"/>
      <c r="L85" s="11"/>
      <c r="M85" s="11"/>
      <c r="N85" s="11"/>
    </row>
    <row r="86" spans="1:14" s="23" customFormat="1" ht="14.25" customHeight="1" x14ac:dyDescent="0.35">
      <c r="A86" s="30" t="s">
        <v>901</v>
      </c>
      <c r="B86" s="31" t="s">
        <v>902</v>
      </c>
      <c r="C86" s="33">
        <f>SUM(C87+C88+C89)</f>
        <v>600000000</v>
      </c>
      <c r="D86" s="33">
        <f>SUM(D87+D88+D89)</f>
        <v>600000000</v>
      </c>
      <c r="E86" s="33">
        <f>SUM(E87+E88+E89)</f>
        <v>490380362</v>
      </c>
      <c r="F86" s="33">
        <f>SUM(F87+F88+F89)</f>
        <v>109619638</v>
      </c>
      <c r="G86" s="10"/>
      <c r="H86" s="11"/>
      <c r="I86" s="11"/>
      <c r="J86" s="11"/>
      <c r="K86" s="11"/>
      <c r="L86" s="11"/>
      <c r="M86" s="11"/>
      <c r="N86" s="11"/>
    </row>
    <row r="87" spans="1:14" s="23" customFormat="1" ht="14.25" customHeight="1" x14ac:dyDescent="0.35">
      <c r="A87" s="34" t="s">
        <v>903</v>
      </c>
      <c r="B87" s="35" t="s">
        <v>898</v>
      </c>
      <c r="C87" s="36">
        <v>600000000</v>
      </c>
      <c r="D87" s="36">
        <v>600000000</v>
      </c>
      <c r="E87" s="32">
        <f>SUMIF(Balance!$AB$135:$AB$368,Egresos!A87,Balance!$U$135:$V$368)</f>
        <v>0</v>
      </c>
      <c r="F87" s="36">
        <f t="shared" ref="F87:F89" si="8">+D87-E87</f>
        <v>600000000</v>
      </c>
      <c r="G87" s="10"/>
      <c r="H87" s="11"/>
      <c r="I87" s="11"/>
      <c r="J87" s="11"/>
      <c r="K87" s="11"/>
      <c r="L87" s="11"/>
      <c r="M87" s="11"/>
      <c r="N87" s="11"/>
    </row>
    <row r="88" spans="1:14" s="23" customFormat="1" ht="14.25" customHeight="1" x14ac:dyDescent="0.35">
      <c r="A88" s="34" t="s">
        <v>904</v>
      </c>
      <c r="B88" s="35" t="s">
        <v>905</v>
      </c>
      <c r="C88" s="36"/>
      <c r="D88" s="36"/>
      <c r="E88" s="32">
        <f>SUMIF(Balance!$AB$135:$AB$368,Egresos!A88,Balance!$U$135:$V$368)</f>
        <v>0</v>
      </c>
      <c r="F88" s="36">
        <f t="shared" si="8"/>
        <v>0</v>
      </c>
      <c r="G88" s="10"/>
      <c r="H88" s="11"/>
      <c r="I88" s="11"/>
      <c r="J88" s="11"/>
      <c r="K88" s="11"/>
      <c r="L88" s="11"/>
      <c r="M88" s="11"/>
      <c r="N88" s="11"/>
    </row>
    <row r="89" spans="1:14" s="23" customFormat="1" ht="14.25" customHeight="1" x14ac:dyDescent="0.35">
      <c r="A89" s="34" t="s">
        <v>906</v>
      </c>
      <c r="B89" s="35" t="s">
        <v>907</v>
      </c>
      <c r="C89" s="36"/>
      <c r="D89" s="36"/>
      <c r="E89" s="32">
        <f>SUMIF(Balance!$AB$135:$AB$368,Egresos!A89,Balance!$U$135:$V$368)</f>
        <v>490380362</v>
      </c>
      <c r="F89" s="36">
        <f t="shared" si="8"/>
        <v>-490380362</v>
      </c>
      <c r="G89" s="10"/>
      <c r="H89" s="11"/>
      <c r="I89" s="11"/>
      <c r="J89" s="11"/>
      <c r="K89" s="11"/>
      <c r="L89" s="11"/>
      <c r="M89" s="11"/>
      <c r="N89" s="11"/>
    </row>
    <row r="90" spans="1:14" s="23" customFormat="1" ht="14.25" customHeight="1" x14ac:dyDescent="0.35">
      <c r="A90" s="30" t="s">
        <v>908</v>
      </c>
      <c r="B90" s="31" t="s">
        <v>909</v>
      </c>
      <c r="C90" s="33">
        <f>SUM(C91+C92+C93+C94+C95)</f>
        <v>0</v>
      </c>
      <c r="D90" s="33">
        <f>SUM(D91+D92+D93+D94+D95)</f>
        <v>0</v>
      </c>
      <c r="E90" s="33">
        <f>SUM(E91+E92+E93+E94+E95)</f>
        <v>0</v>
      </c>
      <c r="F90" s="33">
        <f>SUM(F91+F92+F93+F94+F95)</f>
        <v>0</v>
      </c>
      <c r="G90" s="10"/>
      <c r="H90" s="11"/>
      <c r="I90" s="11"/>
      <c r="J90" s="11"/>
      <c r="K90" s="11"/>
      <c r="L90" s="11"/>
      <c r="M90" s="11"/>
      <c r="N90" s="11"/>
    </row>
    <row r="91" spans="1:14" s="23" customFormat="1" ht="14.25" customHeight="1" x14ac:dyDescent="0.35">
      <c r="A91" s="34" t="s">
        <v>910</v>
      </c>
      <c r="B91" s="35" t="s">
        <v>898</v>
      </c>
      <c r="C91" s="36"/>
      <c r="D91" s="36"/>
      <c r="E91" s="32">
        <f>SUMIF(Balance!$AB$135:$AB$368,Egresos!A91,Balance!$U$135:$V$368)</f>
        <v>0</v>
      </c>
      <c r="F91" s="36">
        <f t="shared" ref="F91:F95" si="9">+D91-E91</f>
        <v>0</v>
      </c>
      <c r="G91" s="10"/>
      <c r="H91" s="11"/>
      <c r="I91" s="11"/>
      <c r="J91" s="11"/>
      <c r="K91" s="11"/>
      <c r="L91" s="11"/>
      <c r="M91" s="11"/>
      <c r="N91" s="11"/>
    </row>
    <row r="92" spans="1:14" s="23" customFormat="1" ht="14.25" customHeight="1" x14ac:dyDescent="0.35">
      <c r="A92" s="34" t="s">
        <v>911</v>
      </c>
      <c r="B92" s="35" t="s">
        <v>912</v>
      </c>
      <c r="C92" s="36"/>
      <c r="D92" s="36"/>
      <c r="E92" s="32">
        <f>SUMIF(Balance!$AB$135:$AB$368,Egresos!A92,Balance!$U$135:$V$368)</f>
        <v>0</v>
      </c>
      <c r="F92" s="36">
        <f t="shared" si="9"/>
        <v>0</v>
      </c>
      <c r="G92" s="10"/>
      <c r="H92" s="11"/>
      <c r="I92" s="11"/>
      <c r="J92" s="11"/>
      <c r="K92" s="11"/>
      <c r="L92" s="11"/>
      <c r="M92" s="11"/>
      <c r="N92" s="11"/>
    </row>
    <row r="93" spans="1:14" s="23" customFormat="1" ht="14.25" customHeight="1" x14ac:dyDescent="0.35">
      <c r="A93" s="34" t="s">
        <v>913</v>
      </c>
      <c r="B93" s="38" t="s">
        <v>914</v>
      </c>
      <c r="C93" s="36"/>
      <c r="D93" s="36"/>
      <c r="E93" s="32">
        <f>SUMIF(Balance!$AB$135:$AB$368,Egresos!A93,Balance!$U$135:$V$368)</f>
        <v>0</v>
      </c>
      <c r="F93" s="36">
        <f t="shared" si="9"/>
        <v>0</v>
      </c>
      <c r="G93" s="10"/>
      <c r="H93" s="11"/>
      <c r="I93" s="11"/>
      <c r="J93" s="11"/>
      <c r="K93" s="11"/>
      <c r="L93" s="11"/>
      <c r="M93" s="11"/>
      <c r="N93" s="11"/>
    </row>
    <row r="94" spans="1:14" s="23" customFormat="1" ht="14.25" customHeight="1" x14ac:dyDescent="0.35">
      <c r="A94" s="34" t="s">
        <v>915</v>
      </c>
      <c r="B94" s="38" t="s">
        <v>916</v>
      </c>
      <c r="C94" s="36"/>
      <c r="D94" s="36"/>
      <c r="E94" s="32">
        <f>SUMIF(Balance!$AB$135:$AB$368,Egresos!A94,Balance!$U$135:$V$368)</f>
        <v>0</v>
      </c>
      <c r="F94" s="36">
        <f t="shared" si="9"/>
        <v>0</v>
      </c>
      <c r="G94" s="10"/>
      <c r="H94" s="11"/>
      <c r="I94" s="11"/>
      <c r="J94" s="11"/>
      <c r="K94" s="11"/>
      <c r="L94" s="11"/>
      <c r="M94" s="11"/>
      <c r="N94" s="11"/>
    </row>
    <row r="95" spans="1:14" s="23" customFormat="1" ht="14.25" customHeight="1" x14ac:dyDescent="0.35">
      <c r="A95" s="34" t="s">
        <v>917</v>
      </c>
      <c r="B95" s="38" t="s">
        <v>918</v>
      </c>
      <c r="C95" s="36"/>
      <c r="D95" s="36"/>
      <c r="E95" s="32">
        <f>SUMIF(Balance!$AB$135:$AB$368,Egresos!A95,Balance!$U$135:$V$368)</f>
        <v>0</v>
      </c>
      <c r="F95" s="36">
        <f t="shared" si="9"/>
        <v>0</v>
      </c>
      <c r="G95" s="10"/>
      <c r="H95" s="11"/>
      <c r="I95" s="11"/>
      <c r="J95" s="11"/>
      <c r="K95" s="11"/>
      <c r="L95" s="11"/>
      <c r="M95" s="11"/>
      <c r="N95" s="11"/>
    </row>
    <row r="96" spans="1:14" s="23" customFormat="1" ht="14.25" customHeight="1" x14ac:dyDescent="0.35">
      <c r="A96" s="27" t="s">
        <v>919</v>
      </c>
      <c r="B96" s="28" t="s">
        <v>920</v>
      </c>
      <c r="C96" s="29">
        <f>SUM(C97+C98+C99+C100+C101+C102)</f>
        <v>120000000</v>
      </c>
      <c r="D96" s="29">
        <f>SUM(D97+D98+D99+D100+D101+D102)</f>
        <v>120000000</v>
      </c>
      <c r="E96" s="29">
        <f>SUM(E97+E98+E99+E100+E101+E102)</f>
        <v>72701757</v>
      </c>
      <c r="F96" s="29">
        <f>SUM(F97+F98+F99+F100+F101+F102)</f>
        <v>47298243</v>
      </c>
      <c r="G96" s="10"/>
      <c r="H96" s="11"/>
      <c r="I96" s="11"/>
      <c r="J96" s="11"/>
      <c r="K96" s="11"/>
      <c r="L96" s="11"/>
      <c r="M96" s="11"/>
      <c r="N96" s="11"/>
    </row>
    <row r="97" spans="1:14" s="23" customFormat="1" ht="14.25" customHeight="1" x14ac:dyDescent="0.35">
      <c r="A97" s="30" t="s">
        <v>921</v>
      </c>
      <c r="B97" s="31" t="s">
        <v>922</v>
      </c>
      <c r="C97" s="32"/>
      <c r="D97" s="32"/>
      <c r="E97" s="32">
        <f>SUMIF(Balance!$AB$135:$AB$368,Egresos!A97,Balance!$U$135:$V$368)</f>
        <v>0</v>
      </c>
      <c r="F97" s="36">
        <f t="shared" ref="F97:F102" si="10">+D97-E97</f>
        <v>0</v>
      </c>
      <c r="G97" s="10"/>
      <c r="H97" s="11"/>
      <c r="I97" s="11"/>
      <c r="J97" s="11"/>
      <c r="K97" s="11"/>
      <c r="L97" s="11"/>
      <c r="M97" s="11"/>
      <c r="N97" s="11"/>
    </row>
    <row r="98" spans="1:14" s="23" customFormat="1" ht="14.25" customHeight="1" x14ac:dyDescent="0.35">
      <c r="A98" s="30" t="s">
        <v>923</v>
      </c>
      <c r="B98" s="31" t="s">
        <v>924</v>
      </c>
      <c r="C98" s="32"/>
      <c r="D98" s="32"/>
      <c r="E98" s="32">
        <f>SUMIF(Balance!$AB$135:$AB$368,Egresos!A98,Balance!$U$135:$V$368)</f>
        <v>0</v>
      </c>
      <c r="F98" s="36">
        <f t="shared" si="10"/>
        <v>0</v>
      </c>
      <c r="G98" s="10"/>
      <c r="H98" s="11"/>
      <c r="I98" s="11"/>
      <c r="J98" s="11"/>
      <c r="K98" s="11"/>
      <c r="L98" s="11"/>
      <c r="M98" s="11"/>
      <c r="N98" s="11"/>
    </row>
    <row r="99" spans="1:14" s="23" customFormat="1" ht="14.25" customHeight="1" x14ac:dyDescent="0.35">
      <c r="A99" s="30" t="s">
        <v>925</v>
      </c>
      <c r="B99" s="31" t="s">
        <v>926</v>
      </c>
      <c r="C99" s="32"/>
      <c r="D99" s="32"/>
      <c r="E99" s="32">
        <f>SUMIF(Balance!$AB$135:$AB$368,Egresos!A99,Balance!$U$135:$V$368)</f>
        <v>0</v>
      </c>
      <c r="F99" s="36">
        <f t="shared" si="10"/>
        <v>0</v>
      </c>
      <c r="G99" s="10"/>
      <c r="H99" s="11"/>
      <c r="I99" s="11"/>
      <c r="J99" s="11"/>
      <c r="K99" s="11"/>
      <c r="L99" s="11"/>
      <c r="M99" s="11"/>
      <c r="N99" s="11"/>
    </row>
    <row r="100" spans="1:14" s="23" customFormat="1" ht="14.25" customHeight="1" x14ac:dyDescent="0.35">
      <c r="A100" s="30" t="s">
        <v>927</v>
      </c>
      <c r="B100" s="31" t="s">
        <v>928</v>
      </c>
      <c r="C100" s="32">
        <v>120000000</v>
      </c>
      <c r="D100" s="32">
        <v>120000000</v>
      </c>
      <c r="E100" s="32">
        <f>SUMIF(Balance!$AB$135:$AB$368,Egresos!A100,Balance!$U$135:$V$368)</f>
        <v>72701757</v>
      </c>
      <c r="F100" s="36">
        <f t="shared" si="10"/>
        <v>47298243</v>
      </c>
      <c r="G100" s="10"/>
      <c r="H100" s="11"/>
      <c r="I100" s="11"/>
      <c r="J100" s="11"/>
      <c r="K100" s="11"/>
      <c r="L100" s="11"/>
      <c r="M100" s="11"/>
      <c r="N100" s="11"/>
    </row>
    <row r="101" spans="1:14" s="23" customFormat="1" ht="14.25" customHeight="1" x14ac:dyDescent="0.35">
      <c r="A101" s="30" t="s">
        <v>929</v>
      </c>
      <c r="B101" s="31" t="s">
        <v>930</v>
      </c>
      <c r="C101" s="32"/>
      <c r="D101" s="32"/>
      <c r="E101" s="32">
        <f>SUMIF(Balance!$AB$135:$AB$368,Egresos!A101,Balance!$U$135:$V$368)</f>
        <v>0</v>
      </c>
      <c r="F101" s="36">
        <f t="shared" si="10"/>
        <v>0</v>
      </c>
      <c r="G101" s="10"/>
      <c r="H101" s="11"/>
      <c r="I101" s="11"/>
      <c r="J101" s="11"/>
      <c r="K101" s="11"/>
      <c r="L101" s="11"/>
      <c r="M101" s="11"/>
      <c r="N101" s="11"/>
    </row>
    <row r="102" spans="1:14" s="23" customFormat="1" ht="14.25" customHeight="1" x14ac:dyDescent="0.35">
      <c r="A102" s="30" t="s">
        <v>931</v>
      </c>
      <c r="B102" s="31" t="s">
        <v>932</v>
      </c>
      <c r="C102" s="32"/>
      <c r="D102" s="32"/>
      <c r="E102" s="32">
        <f>SUMIF(Balance!$AB$135:$AB$368,Egresos!A102,Balance!$U$135:$V$368)</f>
        <v>0</v>
      </c>
      <c r="F102" s="36">
        <f t="shared" si="10"/>
        <v>0</v>
      </c>
      <c r="G102" s="10"/>
      <c r="H102" s="11"/>
      <c r="I102" s="11"/>
      <c r="J102" s="11"/>
      <c r="K102" s="11"/>
      <c r="L102" s="11"/>
      <c r="M102" s="11"/>
      <c r="N102" s="11"/>
    </row>
    <row r="103" spans="1:14" s="23" customFormat="1" ht="14.25" customHeight="1" x14ac:dyDescent="0.35">
      <c r="A103" s="27" t="s">
        <v>933</v>
      </c>
      <c r="B103" s="28" t="s">
        <v>934</v>
      </c>
      <c r="C103" s="29">
        <f>SUM(C104+C107+C108+C110)</f>
        <v>162000000</v>
      </c>
      <c r="D103" s="29">
        <f>SUM(D104+D107+D108+D110)</f>
        <v>162000000</v>
      </c>
      <c r="E103" s="29">
        <f>SUM(E104+E107+E108+E110)</f>
        <v>30100988</v>
      </c>
      <c r="F103" s="29">
        <f>SUM(F104+F107+F108+F110)</f>
        <v>131899012</v>
      </c>
      <c r="G103" s="10"/>
      <c r="H103" s="11"/>
      <c r="I103" s="11"/>
      <c r="J103" s="11"/>
      <c r="K103" s="11"/>
      <c r="L103" s="11"/>
      <c r="M103" s="11"/>
      <c r="N103" s="11"/>
    </row>
    <row r="104" spans="1:14" s="23" customFormat="1" ht="14.25" customHeight="1" x14ac:dyDescent="0.35">
      <c r="A104" s="30" t="s">
        <v>935</v>
      </c>
      <c r="B104" s="31" t="s">
        <v>936</v>
      </c>
      <c r="C104" s="33">
        <f>SUM(C105+C106)</f>
        <v>120000000</v>
      </c>
      <c r="D104" s="33">
        <f>SUM(D105+D106)</f>
        <v>120000000</v>
      </c>
      <c r="E104" s="33">
        <f>SUM(E105+E106)</f>
        <v>24324624</v>
      </c>
      <c r="F104" s="33">
        <f>SUM(F105+F106)</f>
        <v>95675376</v>
      </c>
      <c r="G104" s="10"/>
      <c r="H104" s="11"/>
      <c r="I104" s="11"/>
      <c r="J104" s="11"/>
      <c r="K104" s="11"/>
      <c r="L104" s="11"/>
      <c r="M104" s="11"/>
      <c r="N104" s="11"/>
    </row>
    <row r="105" spans="1:14" s="23" customFormat="1" ht="14.25" customHeight="1" x14ac:dyDescent="0.35">
      <c r="A105" s="34" t="s">
        <v>937</v>
      </c>
      <c r="B105" s="35" t="s">
        <v>938</v>
      </c>
      <c r="C105" s="32">
        <v>120000000</v>
      </c>
      <c r="D105" s="32">
        <v>120000000</v>
      </c>
      <c r="E105" s="32">
        <f>SUMIF(Balance!$AB$135:$AB$368,Egresos!A105,Balance!$U$135:$V$368)</f>
        <v>13727148</v>
      </c>
      <c r="F105" s="36">
        <f t="shared" ref="F105:F107" si="11">+D105-E105</f>
        <v>106272852</v>
      </c>
      <c r="G105" s="10"/>
      <c r="H105" s="11"/>
      <c r="I105" s="11"/>
      <c r="J105" s="11"/>
      <c r="K105" s="11"/>
      <c r="L105" s="11"/>
      <c r="M105" s="11"/>
      <c r="N105" s="11"/>
    </row>
    <row r="106" spans="1:14" s="23" customFormat="1" ht="14.25" customHeight="1" x14ac:dyDescent="0.35">
      <c r="A106" s="34" t="s">
        <v>939</v>
      </c>
      <c r="B106" s="35" t="s">
        <v>940</v>
      </c>
      <c r="C106" s="32"/>
      <c r="D106" s="32"/>
      <c r="E106" s="32">
        <f>SUMIF(Balance!$AB$135:$AB$368,Egresos!A106,Balance!$U$135:$V$368)</f>
        <v>10597476</v>
      </c>
      <c r="F106" s="36">
        <f t="shared" si="11"/>
        <v>-10597476</v>
      </c>
      <c r="G106" s="10"/>
      <c r="H106" s="11"/>
      <c r="I106" s="11"/>
      <c r="J106" s="11"/>
      <c r="K106" s="11"/>
      <c r="L106" s="11"/>
      <c r="M106" s="11"/>
      <c r="N106" s="11"/>
    </row>
    <row r="107" spans="1:14" s="23" customFormat="1" ht="14.25" customHeight="1" x14ac:dyDescent="0.35">
      <c r="A107" s="30" t="s">
        <v>941</v>
      </c>
      <c r="B107" s="31" t="s">
        <v>300</v>
      </c>
      <c r="C107" s="32">
        <v>35000000</v>
      </c>
      <c r="D107" s="32">
        <v>35000000</v>
      </c>
      <c r="E107" s="32">
        <f>SUMIF(Balance!$AB$135:$AB$368,Egresos!A107,Balance!$U$135:$V$368)</f>
        <v>5619164</v>
      </c>
      <c r="F107" s="36">
        <f t="shared" si="11"/>
        <v>29380836</v>
      </c>
      <c r="G107" s="10"/>
      <c r="H107" s="11"/>
      <c r="I107" s="11"/>
      <c r="J107" s="11"/>
      <c r="K107" s="11"/>
      <c r="L107" s="11"/>
      <c r="M107" s="11"/>
      <c r="N107" s="11"/>
    </row>
    <row r="108" spans="1:14" s="23" customFormat="1" ht="14.25" customHeight="1" x14ac:dyDescent="0.35">
      <c r="A108" s="30" t="s">
        <v>942</v>
      </c>
      <c r="B108" s="31" t="s">
        <v>943</v>
      </c>
      <c r="C108" s="33">
        <f>SUM(C109)</f>
        <v>0</v>
      </c>
      <c r="D108" s="33">
        <f>SUM(D109)</f>
        <v>0</v>
      </c>
      <c r="E108" s="33">
        <f>SUM(E109)</f>
        <v>0</v>
      </c>
      <c r="F108" s="33">
        <f>SUM(F109)</f>
        <v>0</v>
      </c>
      <c r="G108" s="10"/>
      <c r="H108" s="11"/>
      <c r="I108" s="11"/>
      <c r="J108" s="11"/>
      <c r="K108" s="11"/>
      <c r="L108" s="11"/>
      <c r="M108" s="11"/>
      <c r="N108" s="11"/>
    </row>
    <row r="109" spans="1:14" s="23" customFormat="1" ht="14.25" customHeight="1" x14ac:dyDescent="0.35">
      <c r="A109" s="34" t="s">
        <v>944</v>
      </c>
      <c r="B109" s="35" t="s">
        <v>945</v>
      </c>
      <c r="C109" s="32"/>
      <c r="D109" s="32"/>
      <c r="E109" s="32">
        <f>SUMIF(Balance!$AB$135:$AB$368,Egresos!A109,Balance!$U$135:$V$368)</f>
        <v>0</v>
      </c>
      <c r="F109" s="36">
        <f t="shared" ref="F109:F110" si="12">+D109-E109</f>
        <v>0</v>
      </c>
      <c r="G109" s="10"/>
      <c r="H109" s="11"/>
      <c r="I109" s="11"/>
      <c r="J109" s="11"/>
      <c r="K109" s="11"/>
      <c r="L109" s="11"/>
      <c r="M109" s="11"/>
      <c r="N109" s="11"/>
    </row>
    <row r="110" spans="1:14" s="23" customFormat="1" ht="14.25" customHeight="1" x14ac:dyDescent="0.35">
      <c r="A110" s="30" t="s">
        <v>946</v>
      </c>
      <c r="B110" s="31" t="s">
        <v>304</v>
      </c>
      <c r="C110" s="32">
        <v>7000000</v>
      </c>
      <c r="D110" s="32">
        <v>7000000</v>
      </c>
      <c r="E110" s="32">
        <f>SUMIF(Balance!$AB$135:$AB$368,Egresos!A110,Balance!$U$135:$V$368)</f>
        <v>157200</v>
      </c>
      <c r="F110" s="36">
        <f t="shared" si="12"/>
        <v>6842800</v>
      </c>
      <c r="G110" s="10"/>
      <c r="H110" s="11"/>
      <c r="I110" s="11"/>
      <c r="J110" s="11"/>
      <c r="K110" s="11"/>
      <c r="L110" s="11"/>
      <c r="M110" s="11"/>
      <c r="N110" s="11"/>
    </row>
    <row r="111" spans="1:14" s="23" customFormat="1" ht="14.25" customHeight="1" x14ac:dyDescent="0.35">
      <c r="A111" s="24" t="s">
        <v>947</v>
      </c>
      <c r="B111" s="24" t="s">
        <v>948</v>
      </c>
      <c r="C111" s="26">
        <f>SUM(C112+C174+C177+C190+C197)</f>
        <v>4084000000</v>
      </c>
      <c r="D111" s="26">
        <f>SUM(D112+D174+D177+D190+D197)</f>
        <v>4084000000</v>
      </c>
      <c r="E111" s="26">
        <f>SUM(E112+E174+E177+E190+E197)</f>
        <v>3682693043</v>
      </c>
      <c r="F111" s="26">
        <f>SUM(F112+F174+F177+F190+F197)</f>
        <v>401306957</v>
      </c>
      <c r="G111" s="10"/>
      <c r="H111" s="11"/>
      <c r="I111" s="11"/>
      <c r="J111" s="11"/>
      <c r="K111" s="11"/>
      <c r="L111" s="11"/>
      <c r="M111" s="11"/>
      <c r="N111" s="11"/>
    </row>
    <row r="112" spans="1:14" s="23" customFormat="1" ht="14.25" customHeight="1" x14ac:dyDescent="0.35">
      <c r="A112" s="27" t="s">
        <v>949</v>
      </c>
      <c r="B112" s="28" t="s">
        <v>741</v>
      </c>
      <c r="C112" s="29">
        <f>SUM(C113+C114+C116+C117+C121+C124+C127+C135+C137+C139+C148+C151+C154+C155+C157+C158+C159+C161+C162+C163+C164+C173+C153+C165+C166+C167+C168+C171+C172)</f>
        <v>3466000000</v>
      </c>
      <c r="D112" s="29">
        <f>SUM(D113+D114+D116+D117+D121+D124+D127+D135+D137+D139+D148+D151+D154+D155+D157+D158+D159+D161+D162+D163+D164+D173+D153+D165+D166+D167+D168+D171+D172)</f>
        <v>3466000000</v>
      </c>
      <c r="E112" s="29">
        <f>SUM(E113+E114+E116+E117+E121+E124+E127+E135+E137+E139+E148+E151+E154+E155+E157+E158+E159+E161+E162+E163+E164+E173+E153+E165+E166+E167+E168+E171+E172)</f>
        <v>2972671304</v>
      </c>
      <c r="F112" s="29">
        <f>SUM(F113+F114+F116+F117+F121+F124+F127+F135+F137+F139+F148+F151+F154+F155+F157+F158+F159+F161+F162+F163+F164+F173+F153+F165+F166+F167+F168+F171+F172)</f>
        <v>493328696</v>
      </c>
      <c r="G112" s="10"/>
      <c r="H112" s="11"/>
      <c r="I112" s="11"/>
      <c r="J112" s="11"/>
      <c r="K112" s="11"/>
      <c r="L112" s="11"/>
      <c r="M112" s="11"/>
      <c r="N112" s="11"/>
    </row>
    <row r="113" spans="1:14" s="23" customFormat="1" ht="14.25" customHeight="1" x14ac:dyDescent="0.35">
      <c r="A113" s="30" t="s">
        <v>950</v>
      </c>
      <c r="B113" s="31" t="s">
        <v>743</v>
      </c>
      <c r="C113" s="32">
        <v>1615000000</v>
      </c>
      <c r="D113" s="32">
        <v>1615000000</v>
      </c>
      <c r="E113" s="32">
        <f>SUMIF(Balance!$AB$135:$AB$368,Egresos!A113,Balance!$U$135:$V$368)</f>
        <v>1397958346</v>
      </c>
      <c r="F113" s="36">
        <f t="shared" ref="F113" si="13">+D113-E113</f>
        <v>217041654</v>
      </c>
      <c r="G113" s="10"/>
      <c r="H113" s="11"/>
      <c r="I113" s="11"/>
      <c r="J113" s="11"/>
      <c r="K113" s="11"/>
      <c r="L113" s="11"/>
      <c r="M113" s="11"/>
      <c r="N113" s="11"/>
    </row>
    <row r="114" spans="1:14" s="23" customFormat="1" ht="14.25" customHeight="1" x14ac:dyDescent="0.35">
      <c r="A114" s="30" t="s">
        <v>951</v>
      </c>
      <c r="B114" s="31" t="s">
        <v>745</v>
      </c>
      <c r="C114" s="33">
        <f>C115</f>
        <v>0</v>
      </c>
      <c r="D114" s="33">
        <f>D115</f>
        <v>0</v>
      </c>
      <c r="E114" s="33">
        <f>E115</f>
        <v>0</v>
      </c>
      <c r="F114" s="33">
        <f>F115</f>
        <v>0</v>
      </c>
      <c r="G114" s="10"/>
      <c r="H114" s="11"/>
      <c r="I114" s="11"/>
      <c r="J114" s="11"/>
      <c r="K114" s="11"/>
      <c r="L114" s="11"/>
      <c r="M114" s="11"/>
      <c r="N114" s="11"/>
    </row>
    <row r="115" spans="1:14" s="23" customFormat="1" ht="14.25" customHeight="1" x14ac:dyDescent="0.35">
      <c r="A115" s="34" t="s">
        <v>952</v>
      </c>
      <c r="B115" s="35" t="s">
        <v>747</v>
      </c>
      <c r="C115" s="32"/>
      <c r="D115" s="32"/>
      <c r="E115" s="32">
        <f>SUMIF(Balance!$AB$135:$AB$368,Egresos!A115,Balance!$U$135:$V$368)</f>
        <v>0</v>
      </c>
      <c r="F115" s="32"/>
      <c r="G115" s="10"/>
      <c r="H115" s="11"/>
      <c r="I115" s="11"/>
      <c r="J115" s="11"/>
      <c r="K115" s="11"/>
      <c r="L115" s="11"/>
      <c r="M115" s="11"/>
      <c r="N115" s="11"/>
    </row>
    <row r="116" spans="1:14" s="23" customFormat="1" ht="14.25" customHeight="1" x14ac:dyDescent="0.35">
      <c r="A116" s="30" t="s">
        <v>953</v>
      </c>
      <c r="B116" s="31" t="s">
        <v>751</v>
      </c>
      <c r="C116" s="32"/>
      <c r="D116" s="32"/>
      <c r="E116" s="32">
        <f>SUMIF(Balance!$AB$135:$AB$368,Egresos!A116,Balance!$U$135:$V$368)</f>
        <v>0</v>
      </c>
      <c r="F116" s="32"/>
      <c r="G116" s="10"/>
      <c r="H116" s="11"/>
      <c r="I116" s="11"/>
      <c r="J116" s="11"/>
      <c r="K116" s="11"/>
      <c r="L116" s="11"/>
      <c r="M116" s="11"/>
      <c r="N116" s="11"/>
    </row>
    <row r="117" spans="1:14" s="23" customFormat="1" ht="14.25" customHeight="1" x14ac:dyDescent="0.35">
      <c r="A117" s="30" t="s">
        <v>954</v>
      </c>
      <c r="B117" s="31" t="s">
        <v>755</v>
      </c>
      <c r="C117" s="33">
        <f>SUM(C118+C119+C120)</f>
        <v>0</v>
      </c>
      <c r="D117" s="33">
        <f>SUM(D118+D119+D120)</f>
        <v>0</v>
      </c>
      <c r="E117" s="33">
        <f>SUM(E118+E119+E120)</f>
        <v>0</v>
      </c>
      <c r="F117" s="33">
        <f>SUM(F118+F119+F120)</f>
        <v>0</v>
      </c>
      <c r="G117" s="10"/>
      <c r="H117" s="11"/>
      <c r="I117" s="11"/>
      <c r="J117" s="11"/>
      <c r="K117" s="11"/>
      <c r="L117" s="11"/>
      <c r="M117" s="11"/>
      <c r="N117" s="11"/>
    </row>
    <row r="118" spans="1:14" s="23" customFormat="1" ht="14.25" customHeight="1" x14ac:dyDescent="0.35">
      <c r="A118" s="34" t="s">
        <v>955</v>
      </c>
      <c r="B118" s="35" t="s">
        <v>757</v>
      </c>
      <c r="C118" s="32"/>
      <c r="D118" s="32"/>
      <c r="E118" s="32">
        <f>SUMIF(Balance!$AB$135:$AB$368,Egresos!A118,Balance!$U$135:$V$368)</f>
        <v>0</v>
      </c>
      <c r="F118" s="32"/>
      <c r="G118" s="10"/>
      <c r="H118" s="11"/>
      <c r="I118" s="11"/>
      <c r="J118" s="11"/>
      <c r="K118" s="11"/>
      <c r="L118" s="11"/>
      <c r="M118" s="11"/>
      <c r="N118" s="11"/>
    </row>
    <row r="119" spans="1:14" s="23" customFormat="1" ht="14.25" customHeight="1" x14ac:dyDescent="0.35">
      <c r="A119" s="34" t="s">
        <v>956</v>
      </c>
      <c r="B119" s="35" t="s">
        <v>759</v>
      </c>
      <c r="C119" s="32"/>
      <c r="D119" s="32"/>
      <c r="E119" s="32">
        <f>SUMIF(Balance!$AB$135:$AB$368,Egresos!A119,Balance!$U$135:$V$368)</f>
        <v>0</v>
      </c>
      <c r="F119" s="32"/>
      <c r="G119" s="10"/>
      <c r="H119" s="11"/>
      <c r="I119" s="11"/>
      <c r="J119" s="11"/>
      <c r="K119" s="11"/>
      <c r="L119" s="11"/>
      <c r="M119" s="11"/>
      <c r="N119" s="11"/>
    </row>
    <row r="120" spans="1:14" s="23" customFormat="1" ht="14.25" customHeight="1" x14ac:dyDescent="0.35">
      <c r="A120" s="34" t="s">
        <v>957</v>
      </c>
      <c r="B120" s="35" t="s">
        <v>763</v>
      </c>
      <c r="C120" s="32"/>
      <c r="D120" s="32"/>
      <c r="E120" s="32">
        <f>SUMIF(Balance!$AB$135:$AB$368,Egresos!A120,Balance!$U$135:$V$368)</f>
        <v>0</v>
      </c>
      <c r="F120" s="32"/>
      <c r="G120" s="10"/>
      <c r="H120" s="11"/>
      <c r="I120" s="11"/>
      <c r="J120" s="11"/>
      <c r="K120" s="11"/>
      <c r="L120" s="11"/>
      <c r="M120" s="11"/>
      <c r="N120" s="11"/>
    </row>
    <row r="121" spans="1:14" s="23" customFormat="1" ht="14.25" customHeight="1" x14ac:dyDescent="0.35">
      <c r="A121" s="30" t="s">
        <v>958</v>
      </c>
      <c r="B121" s="31" t="s">
        <v>959</v>
      </c>
      <c r="C121" s="33">
        <f>SUM(C122+C123)</f>
        <v>0</v>
      </c>
      <c r="D121" s="33">
        <f>SUM(D122+D123)</f>
        <v>0</v>
      </c>
      <c r="E121" s="33">
        <f>SUM(E122+E123)</f>
        <v>0</v>
      </c>
      <c r="F121" s="33">
        <f>SUM(F122+F123)</f>
        <v>0</v>
      </c>
      <c r="G121" s="10"/>
      <c r="H121" s="11"/>
      <c r="I121" s="11"/>
      <c r="J121" s="11"/>
      <c r="K121" s="11"/>
      <c r="L121" s="11"/>
      <c r="M121" s="11"/>
      <c r="N121" s="11"/>
    </row>
    <row r="122" spans="1:14" s="23" customFormat="1" ht="14.25" customHeight="1" x14ac:dyDescent="0.35">
      <c r="A122" s="34" t="s">
        <v>960</v>
      </c>
      <c r="B122" s="35" t="s">
        <v>767</v>
      </c>
      <c r="C122" s="36"/>
      <c r="D122" s="36"/>
      <c r="E122" s="32">
        <f>SUMIF(Balance!$AB$135:$AB$368,Egresos!A122,Balance!$U$135:$V$368)</f>
        <v>0</v>
      </c>
      <c r="F122" s="36"/>
      <c r="G122" s="10"/>
      <c r="H122" s="11"/>
      <c r="I122" s="11"/>
      <c r="J122" s="11"/>
      <c r="K122" s="11"/>
      <c r="L122" s="11"/>
      <c r="M122" s="11"/>
      <c r="N122" s="11"/>
    </row>
    <row r="123" spans="1:14" s="23" customFormat="1" ht="14.25" customHeight="1" x14ac:dyDescent="0.35">
      <c r="A123" s="34" t="s">
        <v>961</v>
      </c>
      <c r="B123" s="35" t="s">
        <v>962</v>
      </c>
      <c r="C123" s="36"/>
      <c r="D123" s="36"/>
      <c r="E123" s="32">
        <f>SUMIF(Balance!$AB$135:$AB$368,Egresos!A123,Balance!$U$135:$V$368)</f>
        <v>0</v>
      </c>
      <c r="F123" s="36"/>
      <c r="G123" s="10"/>
      <c r="H123" s="11"/>
      <c r="I123" s="11"/>
      <c r="J123" s="11"/>
      <c r="K123" s="11"/>
      <c r="L123" s="11"/>
      <c r="M123" s="11"/>
      <c r="N123" s="11"/>
    </row>
    <row r="124" spans="1:14" s="23" customFormat="1" ht="14.25" customHeight="1" x14ac:dyDescent="0.35">
      <c r="A124" s="30" t="s">
        <v>963</v>
      </c>
      <c r="B124" s="31" t="s">
        <v>773</v>
      </c>
      <c r="C124" s="33">
        <f>SUM(C125+C126)</f>
        <v>0</v>
      </c>
      <c r="D124" s="33">
        <f>SUM(D125+D126)</f>
        <v>0</v>
      </c>
      <c r="E124" s="33">
        <f>SUM(E125+E126)</f>
        <v>0</v>
      </c>
      <c r="F124" s="33">
        <f>SUM(F125+F126)</f>
        <v>0</v>
      </c>
      <c r="G124" s="10"/>
      <c r="H124" s="11"/>
      <c r="I124" s="11"/>
      <c r="J124" s="11"/>
      <c r="K124" s="11"/>
      <c r="L124" s="11"/>
      <c r="M124" s="11"/>
      <c r="N124" s="11"/>
    </row>
    <row r="125" spans="1:14" s="23" customFormat="1" ht="14.25" customHeight="1" x14ac:dyDescent="0.35">
      <c r="A125" s="34" t="s">
        <v>964</v>
      </c>
      <c r="B125" s="35" t="s">
        <v>775</v>
      </c>
      <c r="C125" s="36"/>
      <c r="D125" s="36"/>
      <c r="E125" s="32">
        <f>SUMIF(Balance!$AB$135:$AB$368,Egresos!A125,Balance!$U$135:$V$368)</f>
        <v>0</v>
      </c>
      <c r="F125" s="36"/>
      <c r="G125" s="10"/>
      <c r="H125" s="11"/>
      <c r="I125" s="11"/>
      <c r="J125" s="11"/>
      <c r="K125" s="11"/>
      <c r="L125" s="11"/>
      <c r="M125" s="11"/>
      <c r="N125" s="11"/>
    </row>
    <row r="126" spans="1:14" s="23" customFormat="1" ht="14.25" customHeight="1" x14ac:dyDescent="0.35">
      <c r="A126" s="34" t="s">
        <v>965</v>
      </c>
      <c r="B126" s="35" t="s">
        <v>777</v>
      </c>
      <c r="C126" s="36"/>
      <c r="D126" s="36"/>
      <c r="E126" s="32">
        <f>SUMIF(Balance!$AB$135:$AB$368,Egresos!A126,Balance!$U$135:$V$368)</f>
        <v>0</v>
      </c>
      <c r="F126" s="36"/>
      <c r="G126" s="10"/>
      <c r="H126" s="11"/>
      <c r="I126" s="11"/>
      <c r="J126" s="11"/>
      <c r="K126" s="11"/>
      <c r="L126" s="11"/>
      <c r="M126" s="11"/>
      <c r="N126" s="11"/>
    </row>
    <row r="127" spans="1:14" s="23" customFormat="1" ht="14.25" customHeight="1" x14ac:dyDescent="0.35">
      <c r="A127" s="30" t="s">
        <v>966</v>
      </c>
      <c r="B127" s="31" t="s">
        <v>779</v>
      </c>
      <c r="C127" s="33">
        <f>SUM(C128+C129+C130+C131+C132+C133+C134)</f>
        <v>0</v>
      </c>
      <c r="D127" s="33">
        <f>SUM(D128+D129+D130+D131+D132+D133+D134)</f>
        <v>0</v>
      </c>
      <c r="E127" s="33">
        <f>SUM(E128+E129+E130+E131+E132+E133+E134)</f>
        <v>9791188</v>
      </c>
      <c r="F127" s="33">
        <f>SUM(F128+F129+F130+F131+F132+F133+F134)</f>
        <v>-9791188</v>
      </c>
      <c r="G127" s="10"/>
      <c r="H127" s="11"/>
      <c r="I127" s="11"/>
      <c r="J127" s="11"/>
      <c r="K127" s="11"/>
      <c r="L127" s="11"/>
      <c r="M127" s="11"/>
      <c r="N127" s="11"/>
    </row>
    <row r="128" spans="1:14" s="23" customFormat="1" ht="14.25" customHeight="1" x14ac:dyDescent="0.35">
      <c r="A128" s="34" t="s">
        <v>967</v>
      </c>
      <c r="B128" s="35" t="s">
        <v>781</v>
      </c>
      <c r="C128" s="36"/>
      <c r="D128" s="36"/>
      <c r="E128" s="32">
        <f>SUMIF(Balance!$AB$135:$AB$368,Egresos!A128,Balance!$U$135:$V$368)</f>
        <v>0</v>
      </c>
      <c r="F128" s="36"/>
      <c r="G128" s="10"/>
      <c r="H128" s="11"/>
      <c r="I128" s="11"/>
      <c r="J128" s="11"/>
      <c r="K128" s="11"/>
      <c r="L128" s="11"/>
      <c r="M128" s="11"/>
      <c r="N128" s="11"/>
    </row>
    <row r="129" spans="1:14" s="23" customFormat="1" ht="29.25" customHeight="1" x14ac:dyDescent="0.35">
      <c r="A129" s="34" t="s">
        <v>968</v>
      </c>
      <c r="B129" s="35" t="s">
        <v>783</v>
      </c>
      <c r="C129" s="36"/>
      <c r="D129" s="36"/>
      <c r="E129" s="32">
        <f>SUMIF(Balance!$AB$135:$AB$368,Egresos!A129,Balance!$U$135:$V$368)</f>
        <v>0</v>
      </c>
      <c r="F129" s="36"/>
      <c r="G129" s="10"/>
      <c r="H129" s="11"/>
      <c r="I129" s="11"/>
      <c r="J129" s="11"/>
      <c r="K129" s="11"/>
      <c r="L129" s="11"/>
      <c r="M129" s="11"/>
      <c r="N129" s="11"/>
    </row>
    <row r="130" spans="1:14" s="23" customFormat="1" ht="31.5" customHeight="1" x14ac:dyDescent="0.35">
      <c r="A130" s="34" t="s">
        <v>969</v>
      </c>
      <c r="B130" s="35" t="s">
        <v>785</v>
      </c>
      <c r="C130" s="36"/>
      <c r="D130" s="36"/>
      <c r="E130" s="32">
        <f>SUMIF(Balance!$AB$135:$AB$368,Egresos!A130,Balance!$U$135:$V$368)</f>
        <v>0</v>
      </c>
      <c r="F130" s="36"/>
      <c r="G130" s="10"/>
      <c r="H130" s="11"/>
      <c r="I130" s="11"/>
      <c r="J130" s="11"/>
      <c r="K130" s="11"/>
      <c r="L130" s="11"/>
      <c r="M130" s="11"/>
      <c r="N130" s="11"/>
    </row>
    <row r="131" spans="1:14" s="23" customFormat="1" ht="14.25" customHeight="1" x14ac:dyDescent="0.35">
      <c r="A131" s="34" t="s">
        <v>970</v>
      </c>
      <c r="B131" s="35" t="s">
        <v>787</v>
      </c>
      <c r="C131" s="36"/>
      <c r="D131" s="36"/>
      <c r="E131" s="32">
        <f>SUMIF(Balance!$AB$135:$AB$368,Egresos!A131,Balance!$U$135:$V$368)</f>
        <v>0</v>
      </c>
      <c r="F131" s="36"/>
      <c r="G131" s="10"/>
      <c r="H131" s="11"/>
      <c r="I131" s="11"/>
      <c r="J131" s="11"/>
      <c r="K131" s="11"/>
      <c r="L131" s="11"/>
      <c r="M131" s="11"/>
      <c r="N131" s="11"/>
    </row>
    <row r="132" spans="1:14" s="23" customFormat="1" ht="14.25" customHeight="1" x14ac:dyDescent="0.35">
      <c r="A132" s="34" t="s">
        <v>971</v>
      </c>
      <c r="B132" s="35" t="s">
        <v>789</v>
      </c>
      <c r="C132" s="36"/>
      <c r="D132" s="36"/>
      <c r="E132" s="32">
        <f>SUMIF(Balance!$AB$135:$AB$368,Egresos!A132,Balance!$U$135:$V$368)</f>
        <v>0</v>
      </c>
      <c r="F132" s="36"/>
      <c r="G132" s="10"/>
      <c r="H132" s="11"/>
      <c r="I132" s="11"/>
      <c r="J132" s="11"/>
      <c r="K132" s="11"/>
      <c r="L132" s="11"/>
      <c r="M132" s="11"/>
      <c r="N132" s="11"/>
    </row>
    <row r="133" spans="1:14" s="23" customFormat="1" ht="14.25" customHeight="1" x14ac:dyDescent="0.35">
      <c r="A133" s="34" t="s">
        <v>972</v>
      </c>
      <c r="B133" s="35" t="s">
        <v>791</v>
      </c>
      <c r="C133" s="36"/>
      <c r="D133" s="36"/>
      <c r="E133" s="32">
        <f>SUMIF(Balance!$AB$135:$AB$368,Egresos!A133,Balance!$U$135:$V$368)</f>
        <v>3679632</v>
      </c>
      <c r="F133" s="36">
        <f>+D133-E133</f>
        <v>-3679632</v>
      </c>
      <c r="G133" s="10"/>
      <c r="H133" s="11"/>
      <c r="I133" s="11"/>
      <c r="J133" s="11"/>
      <c r="K133" s="11"/>
      <c r="L133" s="11"/>
      <c r="M133" s="11"/>
      <c r="N133" s="11"/>
    </row>
    <row r="134" spans="1:14" s="23" customFormat="1" ht="14.25" customHeight="1" x14ac:dyDescent="0.35">
      <c r="A134" s="34" t="s">
        <v>973</v>
      </c>
      <c r="B134" s="35" t="s">
        <v>793</v>
      </c>
      <c r="C134" s="36"/>
      <c r="D134" s="36"/>
      <c r="E134" s="32">
        <f>SUMIF(Balance!$AB$135:$AB$368,Egresos!A134,Balance!$U$135:$V$368)</f>
        <v>6111556</v>
      </c>
      <c r="F134" s="36">
        <f>+D134-E134</f>
        <v>-6111556</v>
      </c>
      <c r="G134" s="10"/>
      <c r="H134" s="11"/>
      <c r="I134" s="11"/>
      <c r="J134" s="11"/>
      <c r="K134" s="11"/>
      <c r="L134" s="11"/>
      <c r="M134" s="11"/>
      <c r="N134" s="11"/>
    </row>
    <row r="135" spans="1:14" s="23" customFormat="1" ht="14.25" customHeight="1" x14ac:dyDescent="0.35">
      <c r="A135" s="30" t="s">
        <v>974</v>
      </c>
      <c r="B135" s="31" t="s">
        <v>795</v>
      </c>
      <c r="C135" s="33">
        <f>SUM(C136)</f>
        <v>0</v>
      </c>
      <c r="D135" s="33">
        <f>SUM(D136)</f>
        <v>0</v>
      </c>
      <c r="E135" s="33">
        <f>SUM(E136)</f>
        <v>0</v>
      </c>
      <c r="F135" s="33">
        <f>SUM(F136)</f>
        <v>0</v>
      </c>
      <c r="G135" s="10"/>
      <c r="H135" s="11"/>
      <c r="I135" s="11"/>
      <c r="J135" s="11"/>
      <c r="K135" s="11"/>
      <c r="L135" s="11"/>
      <c r="M135" s="11"/>
      <c r="N135" s="11"/>
    </row>
    <row r="136" spans="1:14" s="23" customFormat="1" ht="14.25" customHeight="1" x14ac:dyDescent="0.35">
      <c r="A136" s="34" t="s">
        <v>975</v>
      </c>
      <c r="B136" s="35" t="s">
        <v>797</v>
      </c>
      <c r="C136" s="36"/>
      <c r="D136" s="36"/>
      <c r="E136" s="32">
        <f>SUMIF(Balance!$AB$135:$AB$368,Egresos!A136,Balance!$U$135:$V$368)</f>
        <v>0</v>
      </c>
      <c r="F136" s="36"/>
      <c r="G136" s="10"/>
      <c r="H136" s="11"/>
      <c r="I136" s="11"/>
      <c r="J136" s="11"/>
      <c r="K136" s="11"/>
      <c r="L136" s="11"/>
      <c r="M136" s="11"/>
      <c r="N136" s="11"/>
    </row>
    <row r="137" spans="1:14" s="23" customFormat="1" ht="14.25" customHeight="1" x14ac:dyDescent="0.35">
      <c r="A137" s="30" t="s">
        <v>976</v>
      </c>
      <c r="B137" s="31" t="s">
        <v>799</v>
      </c>
      <c r="C137" s="33">
        <f>SUM(C138)</f>
        <v>60000000</v>
      </c>
      <c r="D137" s="33">
        <f>SUM(D138)</f>
        <v>60000000</v>
      </c>
      <c r="E137" s="33">
        <f>SUM(E138)</f>
        <v>36823514</v>
      </c>
      <c r="F137" s="33">
        <f>SUM(F138)</f>
        <v>23176486</v>
      </c>
      <c r="G137" s="10"/>
      <c r="H137" s="11"/>
      <c r="I137" s="11"/>
      <c r="J137" s="11"/>
      <c r="K137" s="11"/>
      <c r="L137" s="11"/>
      <c r="M137" s="11"/>
      <c r="N137" s="11"/>
    </row>
    <row r="138" spans="1:14" s="23" customFormat="1" ht="14.25" customHeight="1" x14ac:dyDescent="0.35">
      <c r="A138" s="34" t="s">
        <v>977</v>
      </c>
      <c r="B138" s="35" t="s">
        <v>801</v>
      </c>
      <c r="C138" s="36">
        <v>60000000</v>
      </c>
      <c r="D138" s="36">
        <v>60000000</v>
      </c>
      <c r="E138" s="32">
        <f>SUMIF(Balance!$AB$135:$AB$368,Egresos!A138,Balance!$U$135:$V$368)</f>
        <v>36823514</v>
      </c>
      <c r="F138" s="36">
        <f>+D138-E138</f>
        <v>23176486</v>
      </c>
      <c r="G138" s="10"/>
      <c r="H138" s="11"/>
      <c r="I138" s="11"/>
      <c r="J138" s="11"/>
      <c r="K138" s="11"/>
      <c r="L138" s="11"/>
      <c r="M138" s="11"/>
      <c r="N138" s="11"/>
    </row>
    <row r="139" spans="1:14" s="23" customFormat="1" ht="14.25" customHeight="1" x14ac:dyDescent="0.35">
      <c r="A139" s="30" t="s">
        <v>978</v>
      </c>
      <c r="B139" s="31" t="s">
        <v>803</v>
      </c>
      <c r="C139" s="33">
        <f>SUM(C140+C141+C142+C143+C144+C145+C146+C147)</f>
        <v>0</v>
      </c>
      <c r="D139" s="33">
        <f>SUM(D140+D141+D142+D143+D144+D145+D146+D147)</f>
        <v>0</v>
      </c>
      <c r="E139" s="33">
        <f>SUM(E140+E141+E142+E143+E144+E145+E146+E147)</f>
        <v>33886677</v>
      </c>
      <c r="F139" s="33">
        <f>SUM(F140+F141+F142+F143+F144+F145+F146+F147)</f>
        <v>-33886677</v>
      </c>
      <c r="G139" s="10"/>
      <c r="H139" s="11"/>
      <c r="I139" s="11"/>
      <c r="J139" s="11"/>
      <c r="K139" s="11"/>
      <c r="L139" s="11"/>
      <c r="M139" s="11"/>
      <c r="N139" s="11"/>
    </row>
    <row r="140" spans="1:14" s="23" customFormat="1" ht="14.25" customHeight="1" x14ac:dyDescent="0.35">
      <c r="A140" s="34" t="s">
        <v>979</v>
      </c>
      <c r="B140" s="35" t="s">
        <v>805</v>
      </c>
      <c r="C140" s="36"/>
      <c r="D140" s="36"/>
      <c r="E140" s="32">
        <f>SUMIF(Balance!$AB$135:$AB$368,Egresos!A140,Balance!$U$135:$V$368)</f>
        <v>0</v>
      </c>
      <c r="F140" s="32">
        <f t="shared" ref="F140:F147" si="14">+D140-E140</f>
        <v>0</v>
      </c>
      <c r="G140" s="10"/>
      <c r="H140" s="11"/>
      <c r="I140" s="11"/>
      <c r="J140" s="11"/>
      <c r="K140" s="11"/>
      <c r="L140" s="11"/>
      <c r="M140" s="11"/>
      <c r="N140" s="11"/>
    </row>
    <row r="141" spans="1:14" s="23" customFormat="1" ht="14.25" customHeight="1" x14ac:dyDescent="0.35">
      <c r="A141" s="34" t="s">
        <v>980</v>
      </c>
      <c r="B141" s="35" t="s">
        <v>807</v>
      </c>
      <c r="C141" s="36"/>
      <c r="D141" s="36"/>
      <c r="E141" s="32">
        <f>SUMIF(Balance!$AB$135:$AB$368,Egresos!A141,Balance!$U$135:$V$368)</f>
        <v>0</v>
      </c>
      <c r="F141" s="32">
        <f t="shared" si="14"/>
        <v>0</v>
      </c>
      <c r="G141" s="10"/>
      <c r="H141" s="11"/>
      <c r="I141" s="11"/>
      <c r="J141" s="11"/>
      <c r="K141" s="11"/>
      <c r="L141" s="11"/>
      <c r="M141" s="11"/>
      <c r="N141" s="11"/>
    </row>
    <row r="142" spans="1:14" s="23" customFormat="1" ht="14.25" customHeight="1" x14ac:dyDescent="0.35">
      <c r="A142" s="34" t="s">
        <v>981</v>
      </c>
      <c r="B142" s="35" t="s">
        <v>809</v>
      </c>
      <c r="C142" s="36"/>
      <c r="D142" s="36"/>
      <c r="E142" s="32">
        <f>SUMIF(Balance!$AB$135:$AB$368,Egresos!A142,Balance!$U$135:$V$368)</f>
        <v>0</v>
      </c>
      <c r="F142" s="32">
        <f t="shared" si="14"/>
        <v>0</v>
      </c>
      <c r="G142" s="10"/>
      <c r="H142" s="11"/>
      <c r="I142" s="11"/>
      <c r="J142" s="11"/>
      <c r="K142" s="11"/>
      <c r="L142" s="11"/>
      <c r="M142" s="11"/>
      <c r="N142" s="11"/>
    </row>
    <row r="143" spans="1:14" s="23" customFormat="1" ht="14.25" customHeight="1" x14ac:dyDescent="0.35">
      <c r="A143" s="34" t="s">
        <v>982</v>
      </c>
      <c r="B143" s="35" t="s">
        <v>811</v>
      </c>
      <c r="C143" s="36"/>
      <c r="D143" s="36"/>
      <c r="E143" s="32">
        <f>SUMIF(Balance!$AB$135:$AB$368,Egresos!A143,Balance!$U$135:$V$368)</f>
        <v>0</v>
      </c>
      <c r="F143" s="32">
        <f t="shared" si="14"/>
        <v>0</v>
      </c>
      <c r="G143" s="10"/>
      <c r="H143" s="11"/>
      <c r="I143" s="11"/>
      <c r="J143" s="11"/>
      <c r="K143" s="11"/>
      <c r="L143" s="11"/>
      <c r="M143" s="11"/>
      <c r="N143" s="11"/>
    </row>
    <row r="144" spans="1:14" s="23" customFormat="1" ht="14.25" customHeight="1" x14ac:dyDescent="0.35">
      <c r="A144" s="34" t="s">
        <v>983</v>
      </c>
      <c r="B144" s="35" t="s">
        <v>813</v>
      </c>
      <c r="C144" s="36"/>
      <c r="D144" s="36"/>
      <c r="E144" s="32">
        <f>SUMIF(Balance!$AB$135:$AB$368,Egresos!A144,Balance!$U$135:$V$368)</f>
        <v>0</v>
      </c>
      <c r="F144" s="32">
        <f t="shared" si="14"/>
        <v>0</v>
      </c>
      <c r="G144" s="10"/>
      <c r="H144" s="11"/>
      <c r="I144" s="11"/>
      <c r="J144" s="11"/>
      <c r="K144" s="11"/>
      <c r="L144" s="11"/>
      <c r="M144" s="11"/>
      <c r="N144" s="11"/>
    </row>
    <row r="145" spans="1:14" s="23" customFormat="1" ht="14.25" customHeight="1" x14ac:dyDescent="0.35">
      <c r="A145" s="34" t="s">
        <v>984</v>
      </c>
      <c r="B145" s="35" t="s">
        <v>815</v>
      </c>
      <c r="C145" s="36"/>
      <c r="D145" s="36"/>
      <c r="E145" s="32">
        <f>SUMIF(Balance!$AB$135:$AB$368,Egresos!A145,Balance!$U$135:$V$368)</f>
        <v>0</v>
      </c>
      <c r="F145" s="32">
        <f t="shared" si="14"/>
        <v>0</v>
      </c>
      <c r="G145" s="10"/>
      <c r="H145" s="11"/>
      <c r="I145" s="11"/>
      <c r="J145" s="11"/>
      <c r="K145" s="11"/>
      <c r="L145" s="11"/>
      <c r="M145" s="11"/>
      <c r="N145" s="11"/>
    </row>
    <row r="146" spans="1:14" s="23" customFormat="1" ht="14.25" customHeight="1" x14ac:dyDescent="0.35">
      <c r="A146" s="34" t="s">
        <v>985</v>
      </c>
      <c r="B146" s="35" t="s">
        <v>817</v>
      </c>
      <c r="C146" s="36"/>
      <c r="D146" s="36"/>
      <c r="E146" s="32">
        <f>SUMIF(Balance!$AB$135:$AB$368,Egresos!A146,Balance!$U$135:$V$368)</f>
        <v>0</v>
      </c>
      <c r="F146" s="32">
        <f t="shared" si="14"/>
        <v>0</v>
      </c>
      <c r="G146" s="10"/>
      <c r="H146" s="11"/>
      <c r="I146" s="11"/>
      <c r="J146" s="11"/>
      <c r="K146" s="11"/>
      <c r="L146" s="11"/>
      <c r="M146" s="11"/>
      <c r="N146" s="11"/>
    </row>
    <row r="147" spans="1:14" s="23" customFormat="1" ht="14.25" customHeight="1" x14ac:dyDescent="0.35">
      <c r="A147" s="34" t="s">
        <v>986</v>
      </c>
      <c r="B147" s="35" t="s">
        <v>819</v>
      </c>
      <c r="C147" s="36"/>
      <c r="D147" s="36"/>
      <c r="E147" s="32">
        <f>SUMIF(Balance!$AB$135:$AB$368,Egresos!A147,Balance!$U$135:$V$368)</f>
        <v>33886677</v>
      </c>
      <c r="F147" s="32">
        <f t="shared" si="14"/>
        <v>-33886677</v>
      </c>
      <c r="G147" s="10"/>
      <c r="H147" s="11"/>
      <c r="I147" s="11"/>
      <c r="J147" s="11"/>
      <c r="K147" s="11"/>
      <c r="L147" s="11"/>
      <c r="M147" s="11"/>
      <c r="N147" s="11"/>
    </row>
    <row r="148" spans="1:14" s="23" customFormat="1" ht="14.25" customHeight="1" x14ac:dyDescent="0.35">
      <c r="A148" s="30" t="s">
        <v>987</v>
      </c>
      <c r="B148" s="31" t="s">
        <v>988</v>
      </c>
      <c r="C148" s="33">
        <f>SUM(C149+C150)</f>
        <v>0</v>
      </c>
      <c r="D148" s="33">
        <f>SUM(D149+D150)</f>
        <v>0</v>
      </c>
      <c r="E148" s="33">
        <f>SUM(E149+E150)</f>
        <v>0</v>
      </c>
      <c r="F148" s="33">
        <f>SUM(F149+F150)</f>
        <v>0</v>
      </c>
      <c r="G148" s="10"/>
      <c r="H148" s="11"/>
      <c r="I148" s="11"/>
      <c r="J148" s="11"/>
      <c r="K148" s="11"/>
      <c r="L148" s="11"/>
      <c r="M148" s="11"/>
      <c r="N148" s="11"/>
    </row>
    <row r="149" spans="1:14" s="23" customFormat="1" ht="14.25" customHeight="1" x14ac:dyDescent="0.35">
      <c r="A149" s="34" t="s">
        <v>989</v>
      </c>
      <c r="B149" s="35" t="s">
        <v>990</v>
      </c>
      <c r="C149" s="36"/>
      <c r="D149" s="36"/>
      <c r="E149" s="32">
        <f>SUMIF(Balance!$AB$135:$AB$368,Egresos!A149,Balance!$U$135:$V$368)</f>
        <v>0</v>
      </c>
      <c r="F149" s="32">
        <f t="shared" ref="F149:F150" si="15">+D149-E149</f>
        <v>0</v>
      </c>
      <c r="G149" s="10"/>
      <c r="H149" s="11"/>
      <c r="I149" s="11"/>
      <c r="J149" s="11"/>
      <c r="K149" s="11"/>
      <c r="L149" s="11"/>
      <c r="M149" s="11"/>
      <c r="N149" s="11"/>
    </row>
    <row r="150" spans="1:14" s="23" customFormat="1" ht="14.25" customHeight="1" x14ac:dyDescent="0.35">
      <c r="A150" s="34" t="s">
        <v>991</v>
      </c>
      <c r="B150" s="35" t="s">
        <v>825</v>
      </c>
      <c r="C150" s="36"/>
      <c r="D150" s="36"/>
      <c r="E150" s="32">
        <f>SUMIF(Balance!$AB$135:$AB$368,Egresos!A150,Balance!$U$135:$V$368)</f>
        <v>0</v>
      </c>
      <c r="F150" s="32">
        <f t="shared" si="15"/>
        <v>0</v>
      </c>
      <c r="G150" s="10"/>
      <c r="H150" s="11"/>
      <c r="I150" s="11"/>
      <c r="J150" s="11"/>
      <c r="K150" s="11"/>
      <c r="L150" s="11"/>
      <c r="M150" s="11"/>
      <c r="N150" s="11"/>
    </row>
    <row r="151" spans="1:14" s="23" customFormat="1" ht="14.25" customHeight="1" x14ac:dyDescent="0.35">
      <c r="A151" s="30" t="s">
        <v>992</v>
      </c>
      <c r="B151" s="31" t="s">
        <v>827</v>
      </c>
      <c r="C151" s="33">
        <f>SUM(C152)</f>
        <v>125000000</v>
      </c>
      <c r="D151" s="33">
        <f>SUM(D152)</f>
        <v>125000000</v>
      </c>
      <c r="E151" s="33">
        <f>SUM(E152)</f>
        <v>66894340</v>
      </c>
      <c r="F151" s="33">
        <f>SUM(F152)</f>
        <v>58105660</v>
      </c>
      <c r="G151" s="10"/>
      <c r="H151" s="11"/>
      <c r="I151" s="11"/>
      <c r="J151" s="11"/>
      <c r="K151" s="11"/>
      <c r="L151" s="11"/>
      <c r="M151" s="11"/>
      <c r="N151" s="11"/>
    </row>
    <row r="152" spans="1:14" s="23" customFormat="1" ht="14.25" customHeight="1" x14ac:dyDescent="0.35">
      <c r="A152" s="34" t="s">
        <v>993</v>
      </c>
      <c r="B152" s="35" t="s">
        <v>280</v>
      </c>
      <c r="C152" s="32">
        <v>125000000</v>
      </c>
      <c r="D152" s="32">
        <v>125000000</v>
      </c>
      <c r="E152" s="32">
        <f>SUMIF(Balance!$AB$135:$AB$368,Egresos!A152,Balance!$U$135:$V$368)</f>
        <v>66894340</v>
      </c>
      <c r="F152" s="32">
        <f t="shared" ref="F152:F154" si="16">+D152-E152</f>
        <v>58105660</v>
      </c>
      <c r="G152" s="10"/>
      <c r="H152" s="11"/>
      <c r="I152" s="11"/>
      <c r="J152" s="11"/>
      <c r="K152" s="11"/>
      <c r="L152" s="11"/>
      <c r="M152" s="11"/>
      <c r="N152" s="11"/>
    </row>
    <row r="153" spans="1:14" s="23" customFormat="1" ht="14.25" customHeight="1" x14ac:dyDescent="0.35">
      <c r="A153" s="30" t="s">
        <v>994</v>
      </c>
      <c r="B153" s="30" t="s">
        <v>834</v>
      </c>
      <c r="C153" s="32"/>
      <c r="D153" s="32"/>
      <c r="E153" s="32">
        <f>SUMIF(Balance!$AB$135:$AB$368,Egresos!A153,Balance!$U$135:$V$368)</f>
        <v>0</v>
      </c>
      <c r="F153" s="32">
        <f t="shared" si="16"/>
        <v>0</v>
      </c>
      <c r="G153" s="10"/>
      <c r="H153" s="11"/>
      <c r="I153" s="11"/>
      <c r="J153" s="11"/>
      <c r="K153" s="11"/>
      <c r="L153" s="11"/>
      <c r="M153" s="11"/>
      <c r="N153" s="11"/>
    </row>
    <row r="154" spans="1:14" s="23" customFormat="1" ht="14.25" customHeight="1" x14ac:dyDescent="0.35">
      <c r="A154" s="30" t="s">
        <v>995</v>
      </c>
      <c r="B154" s="31" t="s">
        <v>996</v>
      </c>
      <c r="C154" s="32"/>
      <c r="D154" s="32"/>
      <c r="E154" s="32">
        <f>SUMIF(Balance!$AB$135:$AB$368,Egresos!A154,Balance!$U$135:$V$368)</f>
        <v>0</v>
      </c>
      <c r="F154" s="32">
        <f t="shared" si="16"/>
        <v>0</v>
      </c>
      <c r="G154" s="10"/>
      <c r="H154" s="11"/>
      <c r="I154" s="11"/>
      <c r="J154" s="11"/>
      <c r="K154" s="11"/>
      <c r="L154" s="11"/>
      <c r="M154" s="11"/>
      <c r="N154" s="11"/>
    </row>
    <row r="155" spans="1:14" s="23" customFormat="1" ht="14.25" customHeight="1" x14ac:dyDescent="0.35">
      <c r="A155" s="30" t="s">
        <v>997</v>
      </c>
      <c r="B155" s="31" t="s">
        <v>846</v>
      </c>
      <c r="C155" s="33">
        <f>SUM(C156)</f>
        <v>0</v>
      </c>
      <c r="D155" s="33">
        <f>SUM(D156)</f>
        <v>0</v>
      </c>
      <c r="E155" s="33">
        <f>SUM(E156)</f>
        <v>0</v>
      </c>
      <c r="F155" s="33">
        <f>SUM(F156)</f>
        <v>0</v>
      </c>
      <c r="G155" s="10"/>
      <c r="H155" s="11"/>
      <c r="I155" s="11"/>
      <c r="J155" s="11"/>
      <c r="K155" s="11"/>
      <c r="L155" s="11"/>
      <c r="M155" s="11"/>
      <c r="N155" s="11"/>
    </row>
    <row r="156" spans="1:14" s="23" customFormat="1" ht="14.25" customHeight="1" x14ac:dyDescent="0.35">
      <c r="A156" s="34" t="s">
        <v>998</v>
      </c>
      <c r="B156" s="35" t="s">
        <v>848</v>
      </c>
      <c r="C156" s="32"/>
      <c r="D156" s="32"/>
      <c r="E156" s="32">
        <f>SUMIF(Balance!$AB$135:$AB$368,Egresos!A156,Balance!$U$135:$V$368)</f>
        <v>0</v>
      </c>
      <c r="F156" s="32">
        <f t="shared" ref="F156:F158" si="17">+D156-E156</f>
        <v>0</v>
      </c>
      <c r="G156" s="10"/>
      <c r="H156" s="11"/>
      <c r="I156" s="11"/>
      <c r="J156" s="11"/>
      <c r="K156" s="11"/>
      <c r="L156" s="11"/>
      <c r="M156" s="11"/>
      <c r="N156" s="11"/>
    </row>
    <row r="157" spans="1:14" s="23" customFormat="1" ht="14.25" customHeight="1" x14ac:dyDescent="0.35">
      <c r="A157" s="30" t="s">
        <v>999</v>
      </c>
      <c r="B157" s="31" t="s">
        <v>1000</v>
      </c>
      <c r="C157" s="32"/>
      <c r="D157" s="32"/>
      <c r="E157" s="32">
        <f>SUMIF(Balance!$AB$135:$AB$368,Egresos!A157,Balance!$U$135:$V$368)</f>
        <v>0</v>
      </c>
      <c r="F157" s="32">
        <f t="shared" si="17"/>
        <v>0</v>
      </c>
      <c r="G157" s="10"/>
      <c r="H157" s="11"/>
      <c r="I157" s="11"/>
      <c r="J157" s="11"/>
      <c r="K157" s="11"/>
      <c r="L157" s="11"/>
      <c r="M157" s="11"/>
      <c r="N157" s="11"/>
    </row>
    <row r="158" spans="1:14" s="23" customFormat="1" ht="14.25" customHeight="1" x14ac:dyDescent="0.35">
      <c r="A158" s="30" t="s">
        <v>1001</v>
      </c>
      <c r="B158" s="31" t="s">
        <v>1002</v>
      </c>
      <c r="C158" s="32"/>
      <c r="D158" s="32"/>
      <c r="E158" s="32">
        <f>SUMIF(Balance!$AB$135:$AB$368,Egresos!A158,Balance!$U$135:$V$368)</f>
        <v>0</v>
      </c>
      <c r="F158" s="32">
        <f t="shared" si="17"/>
        <v>0</v>
      </c>
      <c r="G158" s="10"/>
      <c r="H158" s="11"/>
      <c r="I158" s="11"/>
      <c r="J158" s="11"/>
      <c r="K158" s="11"/>
      <c r="L158" s="11"/>
      <c r="M158" s="11"/>
      <c r="N158" s="11"/>
    </row>
    <row r="159" spans="1:14" s="23" customFormat="1" ht="14.25" customHeight="1" x14ac:dyDescent="0.35">
      <c r="A159" s="30" t="s">
        <v>1003</v>
      </c>
      <c r="B159" s="31" t="s">
        <v>854</v>
      </c>
      <c r="C159" s="33">
        <f>SUM(C160)</f>
        <v>50000000</v>
      </c>
      <c r="D159" s="33">
        <f>SUM(D160)</f>
        <v>50000000</v>
      </c>
      <c r="E159" s="33">
        <f>SUM(E160)</f>
        <v>34125823</v>
      </c>
      <c r="F159" s="33">
        <f>SUM(F160)</f>
        <v>15874177</v>
      </c>
      <c r="G159" s="10"/>
      <c r="H159" s="11"/>
      <c r="I159" s="11"/>
      <c r="J159" s="11"/>
      <c r="K159" s="11"/>
      <c r="L159" s="11"/>
      <c r="M159" s="11"/>
      <c r="N159" s="11"/>
    </row>
    <row r="160" spans="1:14" s="23" customFormat="1" ht="14.25" customHeight="1" x14ac:dyDescent="0.35">
      <c r="A160" s="34" t="s">
        <v>1004</v>
      </c>
      <c r="B160" s="34" t="s">
        <v>856</v>
      </c>
      <c r="C160" s="32">
        <v>50000000</v>
      </c>
      <c r="D160" s="32">
        <v>50000000</v>
      </c>
      <c r="E160" s="32">
        <f>SUMIF(Balance!$AB$135:$AB$368,Egresos!A160,Balance!$U$135:$V$368)</f>
        <v>34125823</v>
      </c>
      <c r="F160" s="32">
        <f t="shared" ref="F160:F173" si="18">+D160-E160</f>
        <v>15874177</v>
      </c>
      <c r="G160" s="10"/>
      <c r="H160" s="11"/>
      <c r="I160" s="11"/>
      <c r="J160" s="11"/>
      <c r="K160" s="11"/>
      <c r="L160" s="11"/>
      <c r="M160" s="11"/>
      <c r="N160" s="11"/>
    </row>
    <row r="161" spans="1:14" s="23" customFormat="1" ht="14.25" customHeight="1" x14ac:dyDescent="0.35">
      <c r="A161" s="30" t="s">
        <v>1005</v>
      </c>
      <c r="B161" s="31" t="s">
        <v>858</v>
      </c>
      <c r="C161" s="32"/>
      <c r="D161" s="32"/>
      <c r="E161" s="32">
        <f>SUMIF(Balance!$AB$135:$AB$368,Egresos!A161,Balance!$U$135:$V$368)</f>
        <v>0</v>
      </c>
      <c r="F161" s="32">
        <f t="shared" si="18"/>
        <v>0</v>
      </c>
      <c r="G161" s="10"/>
      <c r="H161" s="11"/>
      <c r="I161" s="11"/>
      <c r="J161" s="11"/>
      <c r="K161" s="11"/>
      <c r="L161" s="11"/>
      <c r="M161" s="11"/>
      <c r="N161" s="11"/>
    </row>
    <row r="162" spans="1:14" s="23" customFormat="1" ht="14.25" customHeight="1" x14ac:dyDescent="0.35">
      <c r="A162" s="30" t="s">
        <v>1006</v>
      </c>
      <c r="B162" s="31" t="s">
        <v>860</v>
      </c>
      <c r="C162" s="32"/>
      <c r="D162" s="32"/>
      <c r="E162" s="32">
        <f>SUMIF(Balance!$AB$135:$AB$368,Egresos!A162,Balance!$U$135:$V$368)</f>
        <v>0</v>
      </c>
      <c r="F162" s="32">
        <f t="shared" si="18"/>
        <v>0</v>
      </c>
      <c r="G162" s="10"/>
      <c r="H162" s="11"/>
      <c r="I162" s="11"/>
      <c r="J162" s="11"/>
      <c r="K162" s="11"/>
      <c r="L162" s="11"/>
      <c r="M162" s="11"/>
      <c r="N162" s="11"/>
    </row>
    <row r="163" spans="1:14" s="23" customFormat="1" ht="14.25" customHeight="1" x14ac:dyDescent="0.35">
      <c r="A163" s="30" t="s">
        <v>1007</v>
      </c>
      <c r="B163" s="31" t="s">
        <v>862</v>
      </c>
      <c r="C163" s="32"/>
      <c r="D163" s="32"/>
      <c r="E163" s="32">
        <f>SUMIF(Balance!$AB$135:$AB$368,Egresos!A163,Balance!$U$135:$V$368)</f>
        <v>0</v>
      </c>
      <c r="F163" s="32">
        <f t="shared" si="18"/>
        <v>0</v>
      </c>
      <c r="G163" s="10"/>
      <c r="H163" s="11"/>
      <c r="I163" s="11"/>
      <c r="J163" s="11"/>
      <c r="K163" s="11"/>
      <c r="L163" s="11"/>
      <c r="M163" s="11"/>
      <c r="N163" s="11"/>
    </row>
    <row r="164" spans="1:14" s="23" customFormat="1" ht="14.25" customHeight="1" x14ac:dyDescent="0.35">
      <c r="A164" s="30" t="s">
        <v>1008</v>
      </c>
      <c r="B164" s="31" t="s">
        <v>866</v>
      </c>
      <c r="C164" s="32">
        <v>1600000000</v>
      </c>
      <c r="D164" s="32">
        <v>1600000000</v>
      </c>
      <c r="E164" s="32">
        <f>SUMIF(Balance!$AB$135:$AB$368,Egresos!A164,Balance!$U$135:$V$368)</f>
        <v>1391048653</v>
      </c>
      <c r="F164" s="32">
        <f t="shared" si="18"/>
        <v>208951347</v>
      </c>
      <c r="G164" s="10"/>
      <c r="H164" s="11"/>
      <c r="I164" s="11"/>
      <c r="J164" s="11"/>
      <c r="K164" s="11"/>
      <c r="L164" s="11"/>
      <c r="M164" s="11"/>
      <c r="N164" s="11"/>
    </row>
    <row r="165" spans="1:14" s="23" customFormat="1" ht="14.25" customHeight="1" x14ac:dyDescent="0.35">
      <c r="A165" s="40" t="s">
        <v>1009</v>
      </c>
      <c r="B165" s="40" t="s">
        <v>870</v>
      </c>
      <c r="C165" s="32">
        <v>16000000</v>
      </c>
      <c r="D165" s="32">
        <v>16000000</v>
      </c>
      <c r="E165" s="32">
        <f>SUMIF(Balance!$AB$135:$AB$368,Egresos!A165,Balance!$U$135:$V$368)</f>
        <v>0</v>
      </c>
      <c r="F165" s="32">
        <f t="shared" si="18"/>
        <v>16000000</v>
      </c>
      <c r="G165" s="10"/>
      <c r="H165" s="11"/>
      <c r="I165" s="11"/>
      <c r="J165" s="11"/>
      <c r="K165" s="11"/>
      <c r="L165" s="11"/>
      <c r="M165" s="11"/>
      <c r="N165" s="11"/>
    </row>
    <row r="166" spans="1:14" s="23" customFormat="1" ht="14.25" customHeight="1" x14ac:dyDescent="0.35">
      <c r="A166" s="40" t="s">
        <v>1010</v>
      </c>
      <c r="B166" s="40" t="s">
        <v>872</v>
      </c>
      <c r="C166" s="32"/>
      <c r="D166" s="32"/>
      <c r="E166" s="32">
        <f>SUMIF(Balance!$AB$135:$AB$368,Egresos!A166,Balance!$U$135:$V$368)</f>
        <v>0</v>
      </c>
      <c r="F166" s="32">
        <f t="shared" si="18"/>
        <v>0</v>
      </c>
      <c r="G166" s="10"/>
      <c r="H166" s="11"/>
      <c r="I166" s="11"/>
      <c r="J166" s="11"/>
      <c r="K166" s="11"/>
      <c r="L166" s="11"/>
      <c r="M166" s="11"/>
      <c r="N166" s="11"/>
    </row>
    <row r="167" spans="1:14" s="23" customFormat="1" ht="14.25" customHeight="1" x14ac:dyDescent="0.35">
      <c r="A167" s="40" t="s">
        <v>1011</v>
      </c>
      <c r="B167" s="41" t="s">
        <v>874</v>
      </c>
      <c r="C167" s="32"/>
      <c r="D167" s="32"/>
      <c r="E167" s="32">
        <f>SUMIF(Balance!$AB$135:$AB$368,Egresos!A167,Balance!$U$135:$V$368)</f>
        <v>0</v>
      </c>
      <c r="F167" s="32">
        <f t="shared" si="18"/>
        <v>0</v>
      </c>
      <c r="G167" s="10"/>
      <c r="H167" s="11"/>
      <c r="I167" s="11"/>
      <c r="J167" s="11"/>
      <c r="K167" s="11"/>
      <c r="L167" s="11"/>
      <c r="M167" s="11"/>
      <c r="N167" s="11"/>
    </row>
    <row r="168" spans="1:14" s="23" customFormat="1" ht="14.25" customHeight="1" x14ac:dyDescent="0.35">
      <c r="A168" s="40" t="s">
        <v>1012</v>
      </c>
      <c r="B168" s="40" t="s">
        <v>1013</v>
      </c>
      <c r="C168" s="33">
        <f>C169+C170</f>
        <v>0</v>
      </c>
      <c r="D168" s="33">
        <f>D169+D170</f>
        <v>0</v>
      </c>
      <c r="E168" s="33">
        <f>E169+E170</f>
        <v>0</v>
      </c>
      <c r="F168" s="33">
        <f>F169+F170</f>
        <v>0</v>
      </c>
      <c r="G168" s="10"/>
      <c r="H168" s="11"/>
      <c r="I168" s="11"/>
      <c r="J168" s="11"/>
      <c r="K168" s="11"/>
      <c r="L168" s="11"/>
      <c r="M168" s="11"/>
      <c r="N168" s="11"/>
    </row>
    <row r="169" spans="1:14" s="23" customFormat="1" ht="14.25" customHeight="1" x14ac:dyDescent="0.35">
      <c r="A169" s="43" t="s">
        <v>1014</v>
      </c>
      <c r="B169" s="43" t="s">
        <v>878</v>
      </c>
      <c r="C169" s="32"/>
      <c r="D169" s="32"/>
      <c r="E169" s="32">
        <f>SUMIF(Balance!$AB$135:$AB$368,Egresos!A169,Balance!$U$135:$V$368)</f>
        <v>0</v>
      </c>
      <c r="F169" s="32">
        <f t="shared" si="18"/>
        <v>0</v>
      </c>
      <c r="G169" s="10"/>
      <c r="H169" s="11"/>
      <c r="I169" s="11"/>
      <c r="J169" s="11"/>
      <c r="K169" s="11"/>
      <c r="L169" s="11"/>
      <c r="M169" s="11"/>
      <c r="N169" s="11"/>
    </row>
    <row r="170" spans="1:14" s="23" customFormat="1" ht="14.25" customHeight="1" x14ac:dyDescent="0.35">
      <c r="A170" s="43" t="s">
        <v>1015</v>
      </c>
      <c r="B170" s="43" t="s">
        <v>1016</v>
      </c>
      <c r="C170" s="32"/>
      <c r="D170" s="32"/>
      <c r="E170" s="32">
        <f>SUMIF(Balance!$AB$135:$AB$368,Egresos!A170,Balance!$U$135:$V$368)</f>
        <v>0</v>
      </c>
      <c r="F170" s="32">
        <f t="shared" si="18"/>
        <v>0</v>
      </c>
      <c r="G170" s="10"/>
      <c r="H170" s="11"/>
      <c r="I170" s="11"/>
      <c r="J170" s="11"/>
      <c r="K170" s="11"/>
      <c r="L170" s="11"/>
      <c r="M170" s="11"/>
      <c r="N170" s="11"/>
    </row>
    <row r="171" spans="1:14" s="23" customFormat="1" ht="14.25" customHeight="1" x14ac:dyDescent="0.35">
      <c r="A171" s="40" t="s">
        <v>1017</v>
      </c>
      <c r="B171" s="40" t="s">
        <v>882</v>
      </c>
      <c r="C171" s="32"/>
      <c r="D171" s="32"/>
      <c r="E171" s="32">
        <f>SUMIF(Balance!$AB$135:$AB$368,Egresos!A171,Balance!$U$135:$V$368)</f>
        <v>0</v>
      </c>
      <c r="F171" s="32">
        <f t="shared" si="18"/>
        <v>0</v>
      </c>
      <c r="G171" s="10"/>
      <c r="H171" s="11"/>
      <c r="I171" s="11"/>
      <c r="J171" s="11"/>
      <c r="K171" s="11"/>
      <c r="L171" s="11"/>
      <c r="M171" s="11"/>
      <c r="N171" s="11"/>
    </row>
    <row r="172" spans="1:14" s="23" customFormat="1" ht="14.25" customHeight="1" x14ac:dyDescent="0.35">
      <c r="A172" s="40" t="s">
        <v>1018</v>
      </c>
      <c r="B172" s="40" t="s">
        <v>1019</v>
      </c>
      <c r="C172" s="32"/>
      <c r="D172" s="32"/>
      <c r="E172" s="32">
        <f>SUMIF(Balance!$AB$135:$AB$368,Egresos!A172,Balance!$U$135:$V$368)</f>
        <v>0</v>
      </c>
      <c r="F172" s="32">
        <f t="shared" si="18"/>
        <v>0</v>
      </c>
      <c r="G172" s="10"/>
      <c r="H172" s="11"/>
      <c r="I172" s="11"/>
      <c r="J172" s="11"/>
      <c r="K172" s="11"/>
      <c r="L172" s="11"/>
      <c r="M172" s="11"/>
      <c r="N172" s="11"/>
    </row>
    <row r="173" spans="1:14" s="23" customFormat="1" ht="14.25" customHeight="1" x14ac:dyDescent="0.35">
      <c r="A173" s="30" t="s">
        <v>1020</v>
      </c>
      <c r="B173" s="31" t="s">
        <v>886</v>
      </c>
      <c r="C173" s="32"/>
      <c r="D173" s="32"/>
      <c r="E173" s="32">
        <f>SUMIF(Balance!$AB$135:$AB$368,Egresos!A173,Balance!$U$135:$V$368)</f>
        <v>2142763</v>
      </c>
      <c r="F173" s="32">
        <f t="shared" si="18"/>
        <v>-2142763</v>
      </c>
      <c r="G173" s="10"/>
      <c r="H173" s="11"/>
      <c r="I173" s="11"/>
      <c r="J173" s="11"/>
      <c r="K173" s="11"/>
      <c r="L173" s="11"/>
      <c r="M173" s="11"/>
      <c r="N173" s="11"/>
    </row>
    <row r="174" spans="1:14" s="23" customFormat="1" ht="14.25" customHeight="1" x14ac:dyDescent="0.35">
      <c r="A174" s="27" t="s">
        <v>1021</v>
      </c>
      <c r="B174" s="28" t="s">
        <v>888</v>
      </c>
      <c r="C174" s="29">
        <f>SUM(C175+C176)</f>
        <v>100000000</v>
      </c>
      <c r="D174" s="29">
        <f>SUM(D175+D176)</f>
        <v>100000000</v>
      </c>
      <c r="E174" s="29">
        <f>SUM(E175+E176)</f>
        <v>114712779</v>
      </c>
      <c r="F174" s="29">
        <f>SUM(F175+F176)</f>
        <v>-14712779</v>
      </c>
      <c r="G174" s="10"/>
      <c r="H174" s="11"/>
      <c r="I174" s="11"/>
      <c r="J174" s="11"/>
      <c r="K174" s="11"/>
      <c r="L174" s="11"/>
      <c r="M174" s="11"/>
      <c r="N174" s="11"/>
    </row>
    <row r="175" spans="1:14" s="23" customFormat="1" ht="14.25" customHeight="1" x14ac:dyDescent="0.35">
      <c r="A175" s="30" t="s">
        <v>1022</v>
      </c>
      <c r="B175" s="31" t="s">
        <v>890</v>
      </c>
      <c r="C175" s="32">
        <v>100000000</v>
      </c>
      <c r="D175" s="32">
        <v>100000000</v>
      </c>
      <c r="E175" s="32">
        <f>SUMIF(Balance!$AB$135:$AB$368,Egresos!A175,Balance!$U$135:$V$368)</f>
        <v>0</v>
      </c>
      <c r="F175" s="32">
        <f t="shared" ref="F175:F176" si="19">+D175-E175</f>
        <v>100000000</v>
      </c>
      <c r="G175" s="10"/>
      <c r="H175" s="11"/>
      <c r="I175" s="11"/>
      <c r="J175" s="11"/>
      <c r="K175" s="11"/>
      <c r="L175" s="11"/>
      <c r="M175" s="11"/>
      <c r="N175" s="11"/>
    </row>
    <row r="176" spans="1:14" s="23" customFormat="1" ht="14.25" customHeight="1" x14ac:dyDescent="0.35">
      <c r="A176" s="30" t="s">
        <v>1023</v>
      </c>
      <c r="B176" s="31" t="s">
        <v>892</v>
      </c>
      <c r="C176" s="32"/>
      <c r="D176" s="32"/>
      <c r="E176" s="32">
        <f>SUMIF(Balance!$AB$135:$AB$368,Egresos!A176,Balance!$U$135:$V$368)</f>
        <v>114712779</v>
      </c>
      <c r="F176" s="32">
        <f t="shared" si="19"/>
        <v>-114712779</v>
      </c>
      <c r="G176" s="10"/>
      <c r="H176" s="11"/>
      <c r="I176" s="11"/>
      <c r="J176" s="11"/>
      <c r="K176" s="11"/>
      <c r="L176" s="11"/>
      <c r="M176" s="11"/>
      <c r="N176" s="11"/>
    </row>
    <row r="177" spans="1:14" s="23" customFormat="1" ht="14.25" customHeight="1" x14ac:dyDescent="0.35">
      <c r="A177" s="27" t="s">
        <v>1024</v>
      </c>
      <c r="B177" s="28" t="s">
        <v>894</v>
      </c>
      <c r="C177" s="29">
        <f>SUM(C178+C181+C185)</f>
        <v>450000000</v>
      </c>
      <c r="D177" s="29">
        <f>SUM(D178+D181+D185)</f>
        <v>450000000</v>
      </c>
      <c r="E177" s="29">
        <f>SUM(E178+E181+E185)</f>
        <v>461516590</v>
      </c>
      <c r="F177" s="29">
        <f>SUM(F178+F181+F185)</f>
        <v>-11516590</v>
      </c>
      <c r="G177" s="10"/>
      <c r="H177" s="11"/>
      <c r="I177" s="11"/>
      <c r="J177" s="11"/>
      <c r="K177" s="11"/>
      <c r="L177" s="11"/>
      <c r="M177" s="11"/>
      <c r="N177" s="11"/>
    </row>
    <row r="178" spans="1:14" s="23" customFormat="1" ht="14.25" customHeight="1" x14ac:dyDescent="0.35">
      <c r="A178" s="30" t="s">
        <v>1025</v>
      </c>
      <c r="B178" s="31" t="s">
        <v>896</v>
      </c>
      <c r="C178" s="33">
        <f>SUM(C179+C180)</f>
        <v>0</v>
      </c>
      <c r="D178" s="33">
        <f>SUM(D179+D180)</f>
        <v>0</v>
      </c>
      <c r="E178" s="33">
        <f>SUM(E179+E180)</f>
        <v>0</v>
      </c>
      <c r="F178" s="33">
        <f>SUM(F179+F180)</f>
        <v>0</v>
      </c>
      <c r="G178" s="10"/>
      <c r="H178" s="11"/>
      <c r="I178" s="11"/>
      <c r="J178" s="11"/>
      <c r="K178" s="11"/>
      <c r="L178" s="11"/>
      <c r="M178" s="11"/>
      <c r="N178" s="11"/>
    </row>
    <row r="179" spans="1:14" s="23" customFormat="1" ht="30.75" x14ac:dyDescent="0.35">
      <c r="A179" s="34" t="s">
        <v>1026</v>
      </c>
      <c r="B179" s="35" t="s">
        <v>898</v>
      </c>
      <c r="C179" s="32"/>
      <c r="D179" s="32"/>
      <c r="E179" s="32">
        <f>SUMIF(Balance!$AB$135:$AB$368,Egresos!A179,Balance!$U$135:$V$368)</f>
        <v>0</v>
      </c>
      <c r="F179" s="32"/>
      <c r="G179" s="10"/>
      <c r="H179" s="11"/>
      <c r="I179" s="11"/>
      <c r="J179" s="11"/>
      <c r="K179" s="11"/>
      <c r="L179" s="11"/>
      <c r="M179" s="11"/>
      <c r="N179" s="11"/>
    </row>
    <row r="180" spans="1:14" s="23" customFormat="1" ht="14.25" customHeight="1" x14ac:dyDescent="0.35">
      <c r="A180" s="34" t="s">
        <v>1027</v>
      </c>
      <c r="B180" s="35" t="s">
        <v>900</v>
      </c>
      <c r="C180" s="32"/>
      <c r="D180" s="32"/>
      <c r="E180" s="32">
        <f>SUMIF(Balance!$AB$135:$AB$368,Egresos!A180,Balance!$U$135:$V$368)</f>
        <v>0</v>
      </c>
      <c r="F180" s="32"/>
      <c r="G180" s="10"/>
      <c r="H180" s="11"/>
      <c r="I180" s="11"/>
      <c r="J180" s="11"/>
      <c r="K180" s="11"/>
      <c r="L180" s="11"/>
      <c r="M180" s="11"/>
      <c r="N180" s="11"/>
    </row>
    <row r="181" spans="1:14" s="23" customFormat="1" ht="14.25" customHeight="1" x14ac:dyDescent="0.35">
      <c r="A181" s="30" t="s">
        <v>1028</v>
      </c>
      <c r="B181" s="31" t="s">
        <v>902</v>
      </c>
      <c r="C181" s="33">
        <f>SUM(C182+C183+C184)</f>
        <v>450000000</v>
      </c>
      <c r="D181" s="33">
        <f>SUM(D182+D183+D184)</f>
        <v>450000000</v>
      </c>
      <c r="E181" s="33">
        <f>SUM(E182+E183+E184)</f>
        <v>461516590</v>
      </c>
      <c r="F181" s="33">
        <f>SUM(F182+F183+F184)</f>
        <v>-11516590</v>
      </c>
      <c r="G181" s="10"/>
      <c r="H181" s="11"/>
      <c r="I181" s="11"/>
      <c r="J181" s="11"/>
      <c r="K181" s="11"/>
      <c r="L181" s="11"/>
      <c r="M181" s="11"/>
      <c r="N181" s="11"/>
    </row>
    <row r="182" spans="1:14" s="23" customFormat="1" ht="30.75" x14ac:dyDescent="0.35">
      <c r="A182" s="34" t="s">
        <v>1029</v>
      </c>
      <c r="B182" s="35" t="s">
        <v>898</v>
      </c>
      <c r="C182" s="36">
        <v>450000000</v>
      </c>
      <c r="D182" s="36">
        <v>450000000</v>
      </c>
      <c r="E182" s="32">
        <f>SUMIF(Balance!$AB$135:$AB$368,Egresos!A182,Balance!$U$135:$V$368)</f>
        <v>0</v>
      </c>
      <c r="F182" s="32">
        <f t="shared" ref="F182:F184" si="20">+D182-E182</f>
        <v>450000000</v>
      </c>
      <c r="G182" s="10"/>
      <c r="H182" s="11"/>
      <c r="I182" s="11"/>
      <c r="J182" s="11"/>
      <c r="K182" s="11"/>
      <c r="L182" s="11"/>
      <c r="M182" s="11"/>
      <c r="N182" s="11"/>
    </row>
    <row r="183" spans="1:14" s="23" customFormat="1" ht="14.25" customHeight="1" x14ac:dyDescent="0.35">
      <c r="A183" s="34" t="s">
        <v>1030</v>
      </c>
      <c r="B183" s="35" t="s">
        <v>905</v>
      </c>
      <c r="C183" s="36"/>
      <c r="D183" s="36"/>
      <c r="E183" s="32">
        <f>SUMIF(Balance!$AB$135:$AB$368,Egresos!A183,Balance!$U$135:$V$368)</f>
        <v>0</v>
      </c>
      <c r="F183" s="32">
        <f t="shared" si="20"/>
        <v>0</v>
      </c>
      <c r="G183" s="10"/>
      <c r="H183" s="11"/>
      <c r="I183" s="11"/>
      <c r="J183" s="11"/>
      <c r="K183" s="11"/>
      <c r="L183" s="11"/>
      <c r="M183" s="11"/>
      <c r="N183" s="11"/>
    </row>
    <row r="184" spans="1:14" s="23" customFormat="1" ht="14.25" customHeight="1" x14ac:dyDescent="0.35">
      <c r="A184" s="34" t="s">
        <v>1031</v>
      </c>
      <c r="B184" s="35" t="s">
        <v>907</v>
      </c>
      <c r="C184" s="36"/>
      <c r="D184" s="36"/>
      <c r="E184" s="32">
        <f>SUMIF(Balance!$AB$135:$AB$368,Egresos!A184,Balance!$U$135:$V$368)</f>
        <v>461516590</v>
      </c>
      <c r="F184" s="32">
        <f t="shared" si="20"/>
        <v>-461516590</v>
      </c>
      <c r="G184" s="10"/>
      <c r="H184" s="11"/>
      <c r="I184" s="11"/>
      <c r="J184" s="11"/>
      <c r="K184" s="11"/>
      <c r="L184" s="11"/>
      <c r="M184" s="11"/>
      <c r="N184" s="11"/>
    </row>
    <row r="185" spans="1:14" s="23" customFormat="1" ht="14.25" customHeight="1" x14ac:dyDescent="0.35">
      <c r="A185" s="30" t="s">
        <v>1032</v>
      </c>
      <c r="B185" s="31" t="s">
        <v>909</v>
      </c>
      <c r="C185" s="33">
        <f>SUM(C186+C187+C188+C189)</f>
        <v>0</v>
      </c>
      <c r="D185" s="33">
        <f>SUM(D186+D187+D188+D189)</f>
        <v>0</v>
      </c>
      <c r="E185" s="33">
        <f>SUM(E186+E187+E188+E189)</f>
        <v>0</v>
      </c>
      <c r="F185" s="33">
        <f>SUM(F186+F187+F188+F189)</f>
        <v>0</v>
      </c>
      <c r="G185" s="10"/>
      <c r="H185" s="11"/>
      <c r="I185" s="11"/>
      <c r="J185" s="11"/>
      <c r="K185" s="11"/>
      <c r="L185" s="11"/>
      <c r="M185" s="11"/>
      <c r="N185" s="11"/>
    </row>
    <row r="186" spans="1:14" s="23" customFormat="1" ht="30.75" x14ac:dyDescent="0.35">
      <c r="A186" s="34" t="s">
        <v>1033</v>
      </c>
      <c r="B186" s="35" t="s">
        <v>898</v>
      </c>
      <c r="C186" s="36"/>
      <c r="D186" s="36"/>
      <c r="E186" s="32">
        <f>SUMIF(Balance!$AB$135:$AB$368,Egresos!A186,Balance!$U$135:$V$368)</f>
        <v>0</v>
      </c>
      <c r="F186" s="36"/>
      <c r="G186" s="10"/>
      <c r="H186" s="11"/>
      <c r="I186" s="11"/>
      <c r="J186" s="11"/>
      <c r="K186" s="11"/>
      <c r="L186" s="11"/>
      <c r="M186" s="11"/>
      <c r="N186" s="11"/>
    </row>
    <row r="187" spans="1:14" s="23" customFormat="1" ht="14.25" customHeight="1" x14ac:dyDescent="0.35">
      <c r="A187" s="34" t="s">
        <v>1034</v>
      </c>
      <c r="B187" s="35" t="s">
        <v>914</v>
      </c>
      <c r="C187" s="36"/>
      <c r="D187" s="36"/>
      <c r="E187" s="32">
        <f>SUMIF(Balance!$AB$135:$AB$368,Egresos!A187,Balance!$U$135:$V$368)</f>
        <v>0</v>
      </c>
      <c r="F187" s="36"/>
      <c r="G187" s="10"/>
      <c r="H187" s="11"/>
      <c r="I187" s="11"/>
      <c r="J187" s="11"/>
      <c r="K187" s="11"/>
      <c r="L187" s="11"/>
      <c r="M187" s="11"/>
      <c r="N187" s="11"/>
    </row>
    <row r="188" spans="1:14" s="23" customFormat="1" ht="14.25" customHeight="1" x14ac:dyDescent="0.35">
      <c r="A188" s="34" t="s">
        <v>1035</v>
      </c>
      <c r="B188" s="35" t="s">
        <v>916</v>
      </c>
      <c r="C188" s="36"/>
      <c r="D188" s="36"/>
      <c r="E188" s="32">
        <f>SUMIF(Balance!$AB$135:$AB$368,Egresos!A188,Balance!$U$135:$V$368)</f>
        <v>0</v>
      </c>
      <c r="F188" s="36"/>
      <c r="G188" s="10"/>
      <c r="H188" s="11"/>
      <c r="I188" s="11"/>
      <c r="J188" s="11"/>
      <c r="K188" s="11"/>
      <c r="L188" s="11"/>
      <c r="M188" s="11"/>
      <c r="N188" s="11"/>
    </row>
    <row r="189" spans="1:14" s="23" customFormat="1" ht="14.25" customHeight="1" x14ac:dyDescent="0.35">
      <c r="A189" s="34" t="s">
        <v>1036</v>
      </c>
      <c r="B189" s="35" t="s">
        <v>1037</v>
      </c>
      <c r="C189" s="36"/>
      <c r="D189" s="36"/>
      <c r="E189" s="32">
        <f>SUMIF(Balance!$AB$135:$AB$368,Egresos!A189,Balance!$U$135:$V$368)</f>
        <v>0</v>
      </c>
      <c r="F189" s="36"/>
      <c r="G189" s="10"/>
      <c r="H189" s="11"/>
      <c r="I189" s="11"/>
      <c r="J189" s="11"/>
      <c r="K189" s="11"/>
      <c r="L189" s="11"/>
      <c r="M189" s="11"/>
      <c r="N189" s="11"/>
    </row>
    <row r="190" spans="1:14" s="23" customFormat="1" ht="14.25" customHeight="1" x14ac:dyDescent="0.35">
      <c r="A190" s="27" t="s">
        <v>1038</v>
      </c>
      <c r="B190" s="28" t="s">
        <v>920</v>
      </c>
      <c r="C190" s="29">
        <f>SUM(C191+C192+C193+C194+C195+C196)</f>
        <v>0</v>
      </c>
      <c r="D190" s="29">
        <f>SUM(D191+D192+D193+D194+D195+D196)</f>
        <v>0</v>
      </c>
      <c r="E190" s="29">
        <f>SUM(E191+E192+E193+E194+E195+E196)</f>
        <v>109045224</v>
      </c>
      <c r="F190" s="29">
        <f>SUM(F191+F192+F193+F194+F195+F196)</f>
        <v>-109045224</v>
      </c>
      <c r="G190" s="10"/>
      <c r="H190" s="11"/>
      <c r="I190" s="11"/>
      <c r="J190" s="11"/>
      <c r="K190" s="11"/>
      <c r="L190" s="11"/>
      <c r="M190" s="11"/>
      <c r="N190" s="11"/>
    </row>
    <row r="191" spans="1:14" s="23" customFormat="1" ht="14.25" customHeight="1" x14ac:dyDescent="0.35">
      <c r="A191" s="30" t="s">
        <v>1039</v>
      </c>
      <c r="B191" s="31" t="s">
        <v>922</v>
      </c>
      <c r="C191" s="32"/>
      <c r="D191" s="32"/>
      <c r="E191" s="32">
        <f>SUMIF(Balance!$AB$135:$AB$368,Egresos!A191,Balance!$U$135:$V$368)</f>
        <v>0</v>
      </c>
      <c r="F191" s="32">
        <f t="shared" ref="F191:F193" si="21">+D191-E191</f>
        <v>0</v>
      </c>
      <c r="G191" s="10"/>
      <c r="H191" s="11"/>
      <c r="I191" s="11"/>
      <c r="J191" s="11"/>
      <c r="K191" s="11"/>
      <c r="L191" s="11"/>
      <c r="M191" s="11"/>
      <c r="N191" s="11"/>
    </row>
    <row r="192" spans="1:14" s="23" customFormat="1" ht="14.25" customHeight="1" x14ac:dyDescent="0.35">
      <c r="A192" s="30" t="s">
        <v>1040</v>
      </c>
      <c r="B192" s="31" t="s">
        <v>924</v>
      </c>
      <c r="C192" s="32"/>
      <c r="D192" s="32"/>
      <c r="E192" s="32">
        <f>SUMIF(Balance!$AB$135:$AB$368,Egresos!A192,Balance!$U$135:$V$368)</f>
        <v>0</v>
      </c>
      <c r="F192" s="32">
        <f t="shared" si="21"/>
        <v>0</v>
      </c>
      <c r="G192" s="10"/>
      <c r="H192" s="11"/>
      <c r="I192" s="11"/>
      <c r="J192" s="11"/>
      <c r="K192" s="11"/>
      <c r="L192" s="11"/>
      <c r="M192" s="11"/>
      <c r="N192" s="11"/>
    </row>
    <row r="193" spans="1:14" s="23" customFormat="1" ht="14.25" customHeight="1" x14ac:dyDescent="0.35">
      <c r="A193" s="30" t="s">
        <v>1041</v>
      </c>
      <c r="B193" s="31" t="s">
        <v>926</v>
      </c>
      <c r="C193" s="32"/>
      <c r="D193" s="32"/>
      <c r="E193" s="32">
        <f>SUMIF(Balance!$AB$135:$AB$368,Egresos!A193,Balance!$U$135:$V$368)</f>
        <v>0</v>
      </c>
      <c r="F193" s="32">
        <f t="shared" si="21"/>
        <v>0</v>
      </c>
      <c r="G193" s="10"/>
      <c r="H193" s="11"/>
      <c r="I193" s="11"/>
      <c r="J193" s="11"/>
      <c r="K193" s="11"/>
      <c r="L193" s="11"/>
      <c r="M193" s="11"/>
      <c r="N193" s="11"/>
    </row>
    <row r="194" spans="1:14" s="23" customFormat="1" ht="14.25" customHeight="1" x14ac:dyDescent="0.35">
      <c r="A194" s="30" t="s">
        <v>1042</v>
      </c>
      <c r="B194" s="31" t="s">
        <v>928</v>
      </c>
      <c r="C194" s="32"/>
      <c r="D194" s="32"/>
      <c r="E194" s="32">
        <f>SUMIF(Balance!$AB$135:$AB$368,Egresos!A194,Balance!$U$135:$V$368)</f>
        <v>109045224</v>
      </c>
      <c r="F194" s="32">
        <f>+D194-E194</f>
        <v>-109045224</v>
      </c>
      <c r="G194" s="10"/>
      <c r="H194" s="11"/>
      <c r="I194" s="11"/>
      <c r="J194" s="11"/>
      <c r="K194" s="11"/>
      <c r="L194" s="11"/>
      <c r="M194" s="11"/>
      <c r="N194" s="11"/>
    </row>
    <row r="195" spans="1:14" s="23" customFormat="1" ht="14.25" customHeight="1" x14ac:dyDescent="0.35">
      <c r="A195" s="30" t="s">
        <v>1043</v>
      </c>
      <c r="B195" s="31" t="s">
        <v>930</v>
      </c>
      <c r="C195" s="32"/>
      <c r="D195" s="32"/>
      <c r="E195" s="32">
        <f>SUMIF(Balance!$AB$135:$AB$368,Egresos!A195,Balance!$U$135:$V$368)</f>
        <v>0</v>
      </c>
      <c r="F195" s="32">
        <f t="shared" ref="F195:F196" si="22">+D195-E195</f>
        <v>0</v>
      </c>
      <c r="G195" s="10"/>
      <c r="H195" s="11"/>
      <c r="I195" s="11"/>
      <c r="J195" s="11"/>
      <c r="K195" s="11"/>
      <c r="L195" s="11"/>
      <c r="M195" s="11"/>
      <c r="N195" s="11"/>
    </row>
    <row r="196" spans="1:14" s="23" customFormat="1" ht="14.25" customHeight="1" x14ac:dyDescent="0.35">
      <c r="A196" s="30" t="s">
        <v>1044</v>
      </c>
      <c r="B196" s="31" t="s">
        <v>932</v>
      </c>
      <c r="C196" s="32"/>
      <c r="D196" s="32"/>
      <c r="E196" s="32">
        <f>SUMIF(Balance!$AB$135:$AB$368,Egresos!A196,Balance!$U$135:$V$368)</f>
        <v>0</v>
      </c>
      <c r="F196" s="32">
        <f t="shared" si="22"/>
        <v>0</v>
      </c>
      <c r="G196" s="10"/>
      <c r="H196" s="11"/>
      <c r="I196" s="11"/>
      <c r="J196" s="11"/>
      <c r="K196" s="11"/>
      <c r="L196" s="11"/>
      <c r="M196" s="11"/>
      <c r="N196" s="11"/>
    </row>
    <row r="197" spans="1:14" s="23" customFormat="1" ht="14.25" customHeight="1" x14ac:dyDescent="0.35">
      <c r="A197" s="27" t="s">
        <v>1045</v>
      </c>
      <c r="B197" s="28" t="s">
        <v>934</v>
      </c>
      <c r="C197" s="29">
        <f>SUM(C198+C201+C202+C204)</f>
        <v>68000000</v>
      </c>
      <c r="D197" s="29">
        <f>SUM(D198+D201+D202+D204)</f>
        <v>68000000</v>
      </c>
      <c r="E197" s="29">
        <f>SUM(E198+E201+E202+E204)</f>
        <v>24747146</v>
      </c>
      <c r="F197" s="29">
        <f>SUM(F198+F201+F202+F204)</f>
        <v>43252854</v>
      </c>
      <c r="G197" s="10"/>
      <c r="H197" s="11"/>
      <c r="I197" s="11"/>
      <c r="J197" s="11"/>
      <c r="K197" s="11"/>
      <c r="L197" s="11"/>
      <c r="M197" s="11"/>
      <c r="N197" s="11"/>
    </row>
    <row r="198" spans="1:14" s="23" customFormat="1" ht="14.25" customHeight="1" x14ac:dyDescent="0.35">
      <c r="A198" s="30" t="s">
        <v>1046</v>
      </c>
      <c r="B198" s="31" t="s">
        <v>936</v>
      </c>
      <c r="C198" s="33">
        <f>SUM(C199+C200)</f>
        <v>63000000</v>
      </c>
      <c r="D198" s="33">
        <f>SUM(D199+D200)</f>
        <v>63000000</v>
      </c>
      <c r="E198" s="33">
        <f>SUM(E199+E200)</f>
        <v>19328792</v>
      </c>
      <c r="F198" s="33">
        <f>SUM(F199+F200)</f>
        <v>43671208</v>
      </c>
      <c r="G198" s="10"/>
      <c r="H198" s="11"/>
      <c r="I198" s="11"/>
      <c r="J198" s="11"/>
      <c r="K198" s="11"/>
      <c r="L198" s="11"/>
      <c r="M198" s="11"/>
      <c r="N198" s="11"/>
    </row>
    <row r="199" spans="1:14" s="23" customFormat="1" ht="14.25" customHeight="1" x14ac:dyDescent="0.35">
      <c r="A199" s="34" t="s">
        <v>1047</v>
      </c>
      <c r="B199" s="35" t="s">
        <v>938</v>
      </c>
      <c r="C199" s="32">
        <v>55000000</v>
      </c>
      <c r="D199" s="32">
        <v>55000000</v>
      </c>
      <c r="E199" s="32">
        <f>SUMIF(Balance!$AB$135:$AB$368,Egresos!A199,Balance!$U$135:$V$368)</f>
        <v>0</v>
      </c>
      <c r="F199" s="32">
        <f t="shared" ref="F199:F201" si="23">+D199-E199</f>
        <v>55000000</v>
      </c>
      <c r="G199" s="10"/>
      <c r="H199" s="11"/>
      <c r="I199" s="11"/>
      <c r="J199" s="11"/>
      <c r="K199" s="11"/>
      <c r="L199" s="11"/>
      <c r="M199" s="11"/>
      <c r="N199" s="11"/>
    </row>
    <row r="200" spans="1:14" s="23" customFormat="1" ht="14.25" customHeight="1" x14ac:dyDescent="0.35">
      <c r="A200" s="34" t="s">
        <v>1048</v>
      </c>
      <c r="B200" s="35" t="s">
        <v>940</v>
      </c>
      <c r="C200" s="32">
        <v>8000000</v>
      </c>
      <c r="D200" s="32">
        <v>8000000</v>
      </c>
      <c r="E200" s="32">
        <f>SUMIF(Balance!$AB$135:$AB$368,Egresos!A200,Balance!$U$135:$V$368)</f>
        <v>19328792</v>
      </c>
      <c r="F200" s="32">
        <f t="shared" si="23"/>
        <v>-11328792</v>
      </c>
      <c r="G200" s="10"/>
      <c r="H200" s="11"/>
      <c r="I200" s="11"/>
      <c r="J200" s="11"/>
      <c r="K200" s="11"/>
      <c r="L200" s="11"/>
      <c r="M200" s="11"/>
      <c r="N200" s="11"/>
    </row>
    <row r="201" spans="1:14" s="23" customFormat="1" ht="14.25" customHeight="1" x14ac:dyDescent="0.35">
      <c r="A201" s="30" t="s">
        <v>1049</v>
      </c>
      <c r="B201" s="31" t="s">
        <v>300</v>
      </c>
      <c r="C201" s="32"/>
      <c r="D201" s="32"/>
      <c r="E201" s="32">
        <f>SUMIF(Balance!$AB$135:$AB$368,Egresos!A201,Balance!$U$135:$V$368)</f>
        <v>5135394</v>
      </c>
      <c r="F201" s="32">
        <f t="shared" si="23"/>
        <v>-5135394</v>
      </c>
      <c r="G201" s="10"/>
      <c r="H201" s="11"/>
      <c r="I201" s="11"/>
      <c r="J201" s="11"/>
      <c r="K201" s="11"/>
      <c r="L201" s="11"/>
      <c r="M201" s="11"/>
      <c r="N201" s="11"/>
    </row>
    <row r="202" spans="1:14" s="23" customFormat="1" ht="14.25" customHeight="1" x14ac:dyDescent="0.35">
      <c r="A202" s="30" t="s">
        <v>1050</v>
      </c>
      <c r="B202" s="31" t="s">
        <v>943</v>
      </c>
      <c r="C202" s="33">
        <f>SUM(C203)</f>
        <v>0</v>
      </c>
      <c r="D202" s="33">
        <f>SUM(D203)</f>
        <v>0</v>
      </c>
      <c r="E202" s="33">
        <f>SUM(E203)</f>
        <v>0</v>
      </c>
      <c r="F202" s="33">
        <f>SUM(F203)</f>
        <v>0</v>
      </c>
      <c r="G202" s="10"/>
      <c r="H202" s="11"/>
      <c r="I202" s="11"/>
      <c r="J202" s="11"/>
      <c r="K202" s="11"/>
      <c r="L202" s="11"/>
      <c r="M202" s="11"/>
      <c r="N202" s="11"/>
    </row>
    <row r="203" spans="1:14" s="23" customFormat="1" ht="14.25" customHeight="1" x14ac:dyDescent="0.35">
      <c r="A203" s="34" t="s">
        <v>1051</v>
      </c>
      <c r="B203" s="35" t="s">
        <v>945</v>
      </c>
      <c r="C203" s="32"/>
      <c r="D203" s="32"/>
      <c r="E203" s="32">
        <f>SUMIF(Balance!$AB$135:$AB$368,Egresos!A203,Balance!$U$135:$V$368)</f>
        <v>0</v>
      </c>
      <c r="F203" s="32">
        <f t="shared" ref="F203:F204" si="24">+D203-E203</f>
        <v>0</v>
      </c>
      <c r="G203" s="10"/>
      <c r="H203" s="11"/>
      <c r="I203" s="11"/>
      <c r="J203" s="11"/>
      <c r="K203" s="11"/>
      <c r="L203" s="11"/>
      <c r="M203" s="11"/>
      <c r="N203" s="11"/>
    </row>
    <row r="204" spans="1:14" s="23" customFormat="1" ht="14.25" customHeight="1" x14ac:dyDescent="0.35">
      <c r="A204" s="30" t="s">
        <v>1052</v>
      </c>
      <c r="B204" s="31" t="s">
        <v>304</v>
      </c>
      <c r="C204" s="32">
        <v>5000000</v>
      </c>
      <c r="D204" s="32">
        <v>5000000</v>
      </c>
      <c r="E204" s="32">
        <f>SUMIF(Balance!$AB$135:$AB$368,Egresos!A204,Balance!$U$135:$V$368)</f>
        <v>282960</v>
      </c>
      <c r="F204" s="32">
        <f t="shared" si="24"/>
        <v>4717040</v>
      </c>
      <c r="G204" s="10"/>
      <c r="H204" s="11"/>
      <c r="I204" s="11"/>
      <c r="J204" s="11"/>
      <c r="K204" s="11"/>
      <c r="L204" s="11"/>
      <c r="M204" s="11"/>
      <c r="N204" s="11"/>
    </row>
    <row r="205" spans="1:14" s="23" customFormat="1" ht="14.25" customHeight="1" x14ac:dyDescent="0.35">
      <c r="A205" s="24" t="s">
        <v>1053</v>
      </c>
      <c r="B205" s="25" t="s">
        <v>1054</v>
      </c>
      <c r="C205" s="26">
        <f>SUM(C206+C207+C208+C209+C214+C215+C216+C217)</f>
        <v>1410000000</v>
      </c>
      <c r="D205" s="26">
        <f>SUM(D206+D207+D208+D209+D214+D215+D216+D217)</f>
        <v>1410000000</v>
      </c>
      <c r="E205" s="26">
        <f>SUM(E206+E207+E208+E209+E214+E215+E216+E217)</f>
        <v>2566467081</v>
      </c>
      <c r="F205" s="26">
        <f>SUM(F206+F207+F208+F209+F214+F215+F216+F217)</f>
        <v>-1156467081</v>
      </c>
      <c r="G205" s="10"/>
      <c r="H205" s="11"/>
      <c r="I205" s="11"/>
      <c r="J205" s="11"/>
      <c r="K205" s="11"/>
      <c r="L205" s="11"/>
      <c r="M205" s="11"/>
      <c r="N205" s="11"/>
    </row>
    <row r="206" spans="1:14" s="23" customFormat="1" ht="14.25" customHeight="1" x14ac:dyDescent="0.35">
      <c r="A206" s="27" t="s">
        <v>1055</v>
      </c>
      <c r="B206" s="28" t="s">
        <v>1056</v>
      </c>
      <c r="C206" s="44">
        <v>1400000000</v>
      </c>
      <c r="D206" s="44">
        <v>1400000000</v>
      </c>
      <c r="E206" s="32">
        <f>SUMIF(Balance!$AB$135:$AB$368,Egresos!A206,Balance!$U$135:$V$368)</f>
        <v>2133260935</v>
      </c>
      <c r="F206" s="32">
        <f t="shared" ref="F206:F208" si="25">+D206-E206</f>
        <v>-733260935</v>
      </c>
      <c r="G206" s="10"/>
      <c r="H206" s="11"/>
      <c r="I206" s="11"/>
      <c r="J206" s="11"/>
      <c r="K206" s="11"/>
      <c r="L206" s="11"/>
      <c r="M206" s="11"/>
      <c r="N206" s="11"/>
    </row>
    <row r="207" spans="1:14" s="23" customFormat="1" ht="14.25" customHeight="1" x14ac:dyDescent="0.35">
      <c r="A207" s="27" t="s">
        <v>1057</v>
      </c>
      <c r="B207" s="28" t="s">
        <v>1058</v>
      </c>
      <c r="C207" s="44"/>
      <c r="D207" s="44"/>
      <c r="E207" s="32">
        <f>SUMIF(Balance!$AB$135:$AB$368,Egresos!A207,Balance!$U$135:$V$368)</f>
        <v>0</v>
      </c>
      <c r="F207" s="32">
        <f t="shared" si="25"/>
        <v>0</v>
      </c>
      <c r="G207" s="10"/>
      <c r="H207" s="11"/>
      <c r="I207" s="11"/>
      <c r="J207" s="11"/>
      <c r="K207" s="11"/>
      <c r="L207" s="11"/>
      <c r="M207" s="11"/>
      <c r="N207" s="11"/>
    </row>
    <row r="208" spans="1:14" s="23" customFormat="1" ht="14.25" customHeight="1" x14ac:dyDescent="0.35">
      <c r="A208" s="27" t="s">
        <v>1059</v>
      </c>
      <c r="B208" s="28" t="s">
        <v>1060</v>
      </c>
      <c r="C208" s="44"/>
      <c r="D208" s="44"/>
      <c r="E208" s="32">
        <f>SUMIF(Balance!$AB$135:$AB$368,Egresos!A208,Balance!$U$135:$V$368)</f>
        <v>0</v>
      </c>
      <c r="F208" s="32">
        <f t="shared" si="25"/>
        <v>0</v>
      </c>
      <c r="G208" s="10"/>
      <c r="H208" s="11"/>
      <c r="I208" s="11"/>
      <c r="J208" s="11"/>
      <c r="K208" s="11"/>
      <c r="L208" s="11"/>
      <c r="M208" s="11"/>
      <c r="N208" s="11"/>
    </row>
    <row r="209" spans="1:14" s="23" customFormat="1" ht="14.25" customHeight="1" x14ac:dyDescent="0.35">
      <c r="A209" s="27" t="s">
        <v>1061</v>
      </c>
      <c r="B209" s="28" t="s">
        <v>1062</v>
      </c>
      <c r="C209" s="29">
        <f>SUM(C210+C211+C212+C213)</f>
        <v>0</v>
      </c>
      <c r="D209" s="29">
        <f>SUM(D210+D211+D212+D213)</f>
        <v>0</v>
      </c>
      <c r="E209" s="29">
        <f>SUM(E210+E211+E212+E213)</f>
        <v>0</v>
      </c>
      <c r="F209" s="29">
        <f>SUM(F210+F211+F212+F213)</f>
        <v>0</v>
      </c>
      <c r="G209" s="10"/>
      <c r="H209" s="11"/>
      <c r="I209" s="11"/>
      <c r="J209" s="11"/>
      <c r="K209" s="11"/>
      <c r="L209" s="11"/>
      <c r="M209" s="11"/>
      <c r="N209" s="11"/>
    </row>
    <row r="210" spans="1:14" s="23" customFormat="1" ht="14.25" customHeight="1" x14ac:dyDescent="0.35">
      <c r="A210" s="30" t="s">
        <v>1063</v>
      </c>
      <c r="B210" s="30" t="s">
        <v>1064</v>
      </c>
      <c r="C210" s="32"/>
      <c r="D210" s="32"/>
      <c r="E210" s="32">
        <f>SUMIF(Balance!$AB$135:$AB$368,Egresos!A210,Balance!$U$135:$V$368)</f>
        <v>0</v>
      </c>
      <c r="F210" s="32"/>
      <c r="G210" s="10"/>
      <c r="H210" s="11"/>
      <c r="I210" s="11"/>
      <c r="J210" s="11"/>
      <c r="K210" s="11"/>
      <c r="L210" s="11"/>
      <c r="M210" s="11"/>
      <c r="N210" s="11"/>
    </row>
    <row r="211" spans="1:14" s="23" customFormat="1" ht="14.25" customHeight="1" x14ac:dyDescent="0.35">
      <c r="A211" s="30" t="s">
        <v>1065</v>
      </c>
      <c r="B211" s="30" t="s">
        <v>888</v>
      </c>
      <c r="C211" s="32"/>
      <c r="D211" s="32"/>
      <c r="E211" s="32">
        <f>SUMIF(Balance!$AB$135:$AB$368,Egresos!A211,Balance!$U$135:$V$368)</f>
        <v>0</v>
      </c>
      <c r="F211" s="32"/>
      <c r="G211" s="10"/>
      <c r="H211" s="11"/>
      <c r="I211" s="11"/>
      <c r="J211" s="11"/>
      <c r="K211" s="11"/>
      <c r="L211" s="11"/>
      <c r="M211" s="11"/>
      <c r="N211" s="11"/>
    </row>
    <row r="212" spans="1:14" s="23" customFormat="1" ht="14.25" customHeight="1" x14ac:dyDescent="0.35">
      <c r="A212" s="30" t="s">
        <v>1066</v>
      </c>
      <c r="B212" s="30" t="s">
        <v>920</v>
      </c>
      <c r="C212" s="32"/>
      <c r="D212" s="32"/>
      <c r="E212" s="32">
        <f>SUMIF(Balance!$AB$135:$AB$368,Egresos!A212,Balance!$U$135:$V$368)</f>
        <v>0</v>
      </c>
      <c r="F212" s="32"/>
      <c r="G212" s="10"/>
      <c r="H212" s="11"/>
      <c r="I212" s="11"/>
      <c r="J212" s="11"/>
      <c r="K212" s="11"/>
      <c r="L212" s="11"/>
      <c r="M212" s="11"/>
      <c r="N212" s="11"/>
    </row>
    <row r="213" spans="1:14" s="23" customFormat="1" ht="14.25" customHeight="1" x14ac:dyDescent="0.35">
      <c r="A213" s="30" t="s">
        <v>1067</v>
      </c>
      <c r="B213" s="30" t="s">
        <v>934</v>
      </c>
      <c r="C213" s="32"/>
      <c r="D213" s="32"/>
      <c r="E213" s="32">
        <f>SUMIF(Balance!$AB$135:$AB$368,Egresos!A213,Balance!$U$135:$V$368)</f>
        <v>0</v>
      </c>
      <c r="F213" s="32"/>
      <c r="G213" s="10"/>
      <c r="H213" s="11"/>
      <c r="I213" s="11"/>
      <c r="J213" s="11"/>
      <c r="K213" s="11"/>
      <c r="L213" s="11"/>
      <c r="M213" s="11"/>
      <c r="N213" s="11"/>
    </row>
    <row r="214" spans="1:14" s="23" customFormat="1" ht="14.25" customHeight="1" x14ac:dyDescent="0.35">
      <c r="A214" s="27" t="s">
        <v>1068</v>
      </c>
      <c r="B214" s="27" t="s">
        <v>1069</v>
      </c>
      <c r="C214" s="44"/>
      <c r="D214" s="44"/>
      <c r="E214" s="32">
        <f>SUMIF(Balance!$AB$135:$AB$368,Egresos!A214,Balance!$U$135:$V$368)</f>
        <v>0</v>
      </c>
      <c r="F214" s="44"/>
      <c r="G214" s="10"/>
      <c r="H214" s="11"/>
      <c r="I214" s="11"/>
      <c r="J214" s="11"/>
      <c r="K214" s="11"/>
      <c r="L214" s="11"/>
      <c r="M214" s="11"/>
      <c r="N214" s="11"/>
    </row>
    <row r="215" spans="1:14" s="23" customFormat="1" ht="14.25" customHeight="1" x14ac:dyDescent="0.35">
      <c r="A215" s="27" t="s">
        <v>1070</v>
      </c>
      <c r="B215" s="28" t="s">
        <v>1071</v>
      </c>
      <c r="C215" s="44"/>
      <c r="D215" s="44"/>
      <c r="E215" s="32">
        <f>SUMIF(Balance!$AB$135:$AB$368,Egresos!A215,Balance!$U$135:$V$368)</f>
        <v>0</v>
      </c>
      <c r="F215" s="44"/>
      <c r="G215" s="10"/>
      <c r="H215" s="11"/>
      <c r="I215" s="11"/>
      <c r="J215" s="11"/>
      <c r="K215" s="11"/>
      <c r="L215" s="11"/>
      <c r="M215" s="11"/>
      <c r="N215" s="11"/>
    </row>
    <row r="216" spans="1:14" s="23" customFormat="1" ht="14.25" customHeight="1" x14ac:dyDescent="0.35">
      <c r="A216" s="27" t="s">
        <v>1072</v>
      </c>
      <c r="B216" s="28" t="s">
        <v>1073</v>
      </c>
      <c r="C216" s="44"/>
      <c r="D216" s="44"/>
      <c r="E216" s="32">
        <f>SUMIF(Balance!$AB$135:$AB$368,Egresos!A216,Balance!$U$135:$V$368)</f>
        <v>0</v>
      </c>
      <c r="F216" s="44"/>
      <c r="G216" s="10"/>
      <c r="H216" s="11"/>
      <c r="I216" s="11"/>
      <c r="J216" s="11"/>
      <c r="K216" s="11"/>
      <c r="L216" s="11"/>
      <c r="M216" s="11"/>
      <c r="N216" s="11"/>
    </row>
    <row r="217" spans="1:14" s="23" customFormat="1" ht="14.25" customHeight="1" x14ac:dyDescent="0.35">
      <c r="A217" s="27" t="s">
        <v>1074</v>
      </c>
      <c r="B217" s="27" t="s">
        <v>480</v>
      </c>
      <c r="C217" s="29">
        <f>SUM(C218+C219)</f>
        <v>10000000</v>
      </c>
      <c r="D217" s="29">
        <f>SUM(D218+D219)</f>
        <v>10000000</v>
      </c>
      <c r="E217" s="29">
        <f>SUM(E218+E219)</f>
        <v>433206146</v>
      </c>
      <c r="F217" s="29">
        <f>SUM(F218+F219)</f>
        <v>-423206146</v>
      </c>
      <c r="G217" s="10"/>
      <c r="H217" s="11"/>
      <c r="I217" s="11"/>
      <c r="J217" s="11"/>
      <c r="K217" s="11"/>
      <c r="L217" s="11"/>
      <c r="M217" s="11"/>
      <c r="N217" s="11"/>
    </row>
    <row r="218" spans="1:14" s="23" customFormat="1" ht="14.25" customHeight="1" x14ac:dyDescent="0.35">
      <c r="A218" s="30" t="s">
        <v>1075</v>
      </c>
      <c r="B218" s="31" t="s">
        <v>1076</v>
      </c>
      <c r="C218" s="32">
        <v>10000000</v>
      </c>
      <c r="D218" s="32">
        <v>10000000</v>
      </c>
      <c r="E218" s="32">
        <f>SUMIF(Balance!$AB$135:$AB$368,Egresos!A218,Balance!$U$135:$V$368)</f>
        <v>0</v>
      </c>
      <c r="F218" s="32">
        <f t="shared" ref="F218:F219" si="26">+D218-E218</f>
        <v>10000000</v>
      </c>
      <c r="G218" s="10"/>
      <c r="H218" s="11"/>
      <c r="I218" s="11"/>
      <c r="J218" s="11"/>
      <c r="K218" s="11"/>
      <c r="L218" s="11"/>
      <c r="M218" s="11"/>
      <c r="N218" s="11"/>
    </row>
    <row r="219" spans="1:14" s="23" customFormat="1" ht="14.25" customHeight="1" x14ac:dyDescent="0.35">
      <c r="A219" s="30" t="s">
        <v>1077</v>
      </c>
      <c r="B219" s="31" t="s">
        <v>480</v>
      </c>
      <c r="C219" s="32"/>
      <c r="D219" s="32"/>
      <c r="E219" s="32">
        <f>SUMIF(Balance!$AB$135:$AB$368,Egresos!A219,Balance!$U$135:$V$368)</f>
        <v>433206146</v>
      </c>
      <c r="F219" s="32">
        <f t="shared" si="26"/>
        <v>-433206146</v>
      </c>
      <c r="G219" s="10"/>
      <c r="H219" s="11"/>
      <c r="I219" s="11"/>
      <c r="J219" s="11"/>
      <c r="K219" s="11"/>
      <c r="L219" s="11"/>
      <c r="M219" s="11"/>
      <c r="N219" s="11"/>
    </row>
    <row r="220" spans="1:14" s="23" customFormat="1" ht="14.25" customHeight="1" x14ac:dyDescent="0.35">
      <c r="A220" s="24" t="s">
        <v>1078</v>
      </c>
      <c r="B220" s="25" t="s">
        <v>1079</v>
      </c>
      <c r="C220" s="26">
        <f>SUM(C221+C223+C227)</f>
        <v>0</v>
      </c>
      <c r="D220" s="26">
        <f>SUM(D221+D223+D227)</f>
        <v>0</v>
      </c>
      <c r="E220" s="26">
        <f>SUM(E221+E223+E227)</f>
        <v>0</v>
      </c>
      <c r="F220" s="26">
        <f>SUM(F221+F223+F227)</f>
        <v>0</v>
      </c>
      <c r="G220" s="10"/>
      <c r="H220" s="11"/>
      <c r="I220" s="11"/>
      <c r="J220" s="11"/>
      <c r="K220" s="11"/>
      <c r="L220" s="11"/>
      <c r="M220" s="11"/>
      <c r="N220" s="11"/>
    </row>
    <row r="221" spans="1:14" s="23" customFormat="1" ht="14.25" customHeight="1" x14ac:dyDescent="0.35">
      <c r="A221" s="27" t="s">
        <v>1080</v>
      </c>
      <c r="B221" s="28" t="s">
        <v>1081</v>
      </c>
      <c r="C221" s="29">
        <f>SUM(C222)</f>
        <v>0</v>
      </c>
      <c r="D221" s="29">
        <f>SUM(D222)</f>
        <v>0</v>
      </c>
      <c r="E221" s="29">
        <f>SUM(E222)</f>
        <v>0</v>
      </c>
      <c r="F221" s="29">
        <f>SUM(F222)</f>
        <v>0</v>
      </c>
      <c r="G221" s="10"/>
      <c r="H221" s="11"/>
      <c r="I221" s="11"/>
      <c r="J221" s="11"/>
      <c r="K221" s="11"/>
      <c r="L221" s="11"/>
      <c r="M221" s="11"/>
      <c r="N221" s="11"/>
    </row>
    <row r="222" spans="1:14" s="23" customFormat="1" ht="14.25" customHeight="1" x14ac:dyDescent="0.35">
      <c r="A222" s="30" t="s">
        <v>1082</v>
      </c>
      <c r="B222" s="31" t="s">
        <v>1083</v>
      </c>
      <c r="C222" s="32"/>
      <c r="D222" s="32"/>
      <c r="E222" s="32">
        <f>SUMIF(Balance!$AB$135:$AB$368,Egresos!A222,Balance!$U$135:$V$368)</f>
        <v>0</v>
      </c>
      <c r="F222" s="32"/>
      <c r="G222" s="10"/>
      <c r="H222" s="11"/>
      <c r="I222" s="11"/>
      <c r="J222" s="11"/>
      <c r="K222" s="11"/>
      <c r="L222" s="11"/>
      <c r="M222" s="11"/>
      <c r="N222" s="11"/>
    </row>
    <row r="223" spans="1:14" s="23" customFormat="1" ht="14.25" customHeight="1" x14ac:dyDescent="0.35">
      <c r="A223" s="27" t="s">
        <v>1084</v>
      </c>
      <c r="B223" s="28" t="s">
        <v>1085</v>
      </c>
      <c r="C223" s="29">
        <f>SUM(C224+C225+C226)</f>
        <v>0</v>
      </c>
      <c r="D223" s="29">
        <f>SUM(D224+D225+D226)</f>
        <v>0</v>
      </c>
      <c r="E223" s="29">
        <f>SUM(E224+E225+E226)</f>
        <v>0</v>
      </c>
      <c r="F223" s="29">
        <f>SUM(F224+F225+F226)</f>
        <v>0</v>
      </c>
      <c r="G223" s="10"/>
      <c r="H223" s="11"/>
      <c r="I223" s="11"/>
      <c r="J223" s="11"/>
      <c r="K223" s="11"/>
      <c r="L223" s="11"/>
      <c r="M223" s="11"/>
      <c r="N223" s="11"/>
    </row>
    <row r="224" spans="1:14" s="23" customFormat="1" ht="14.25" customHeight="1" x14ac:dyDescent="0.35">
      <c r="A224" s="30" t="s">
        <v>1086</v>
      </c>
      <c r="B224" s="31" t="s">
        <v>1087</v>
      </c>
      <c r="C224" s="32"/>
      <c r="D224" s="32"/>
      <c r="E224" s="32">
        <f>SUMIF(Balance!$AB$135:$AB$368,Egresos!A224,Balance!$U$135:$V$368)</f>
        <v>0</v>
      </c>
      <c r="F224" s="32"/>
      <c r="G224" s="10"/>
      <c r="H224" s="11"/>
      <c r="I224" s="11"/>
      <c r="J224" s="11"/>
      <c r="K224" s="11"/>
      <c r="L224" s="11"/>
      <c r="M224" s="11"/>
      <c r="N224" s="11"/>
    </row>
    <row r="225" spans="1:14" s="23" customFormat="1" ht="14.25" customHeight="1" x14ac:dyDescent="0.35">
      <c r="A225" s="30" t="s">
        <v>1088</v>
      </c>
      <c r="B225" s="31" t="s">
        <v>1089</v>
      </c>
      <c r="C225" s="32"/>
      <c r="D225" s="32"/>
      <c r="E225" s="32">
        <f>SUMIF(Balance!$AB$135:$AB$368,Egresos!A225,Balance!$U$135:$V$368)</f>
        <v>0</v>
      </c>
      <c r="F225" s="32"/>
      <c r="G225" s="10"/>
      <c r="H225" s="11"/>
      <c r="I225" s="11"/>
      <c r="J225" s="11"/>
      <c r="K225" s="11"/>
      <c r="L225" s="11"/>
      <c r="M225" s="11"/>
      <c r="N225" s="11"/>
    </row>
    <row r="226" spans="1:14" s="23" customFormat="1" ht="14.25" customHeight="1" x14ac:dyDescent="0.35">
      <c r="A226" s="30" t="s">
        <v>1090</v>
      </c>
      <c r="B226" s="31" t="s">
        <v>1091</v>
      </c>
      <c r="C226" s="32"/>
      <c r="D226" s="32"/>
      <c r="E226" s="32">
        <f>SUMIF(Balance!$AB$135:$AB$368,Egresos!A226,Balance!$U$135:$V$368)</f>
        <v>0</v>
      </c>
      <c r="F226" s="32"/>
      <c r="G226" s="10"/>
      <c r="H226" s="11"/>
      <c r="I226" s="11"/>
      <c r="J226" s="11"/>
      <c r="K226" s="11"/>
      <c r="L226" s="11"/>
      <c r="M226" s="11"/>
      <c r="N226" s="11"/>
    </row>
    <row r="227" spans="1:14" s="23" customFormat="1" ht="14.25" customHeight="1" x14ac:dyDescent="0.35">
      <c r="A227" s="27" t="s">
        <v>1092</v>
      </c>
      <c r="B227" s="28" t="s">
        <v>1093</v>
      </c>
      <c r="C227" s="44"/>
      <c r="D227" s="44"/>
      <c r="E227" s="32">
        <f>SUMIF(Balance!$AB$135:$AB$368,Egresos!A227,Balance!$U$135:$V$368)</f>
        <v>0</v>
      </c>
      <c r="F227" s="44"/>
      <c r="G227" s="10"/>
      <c r="H227" s="11"/>
      <c r="I227" s="11"/>
      <c r="J227" s="11"/>
      <c r="K227" s="11"/>
      <c r="L227" s="11"/>
      <c r="M227" s="11"/>
      <c r="N227" s="11"/>
    </row>
    <row r="228" spans="1:14" s="23" customFormat="1" ht="14.25" customHeight="1" x14ac:dyDescent="0.35">
      <c r="A228" s="18" t="s">
        <v>1094</v>
      </c>
      <c r="B228" s="19" t="s">
        <v>1095</v>
      </c>
      <c r="C228" s="20">
        <f>SUM(C229+C232+C236+C241+C259+C269+C278+C283+C296+C304+C310+C315)</f>
        <v>4619473000</v>
      </c>
      <c r="D228" s="20">
        <f>SUM(D229+D232+D236+D241+D259+D269+D278+D283+D296+D304+D310+D315)</f>
        <v>4619473000</v>
      </c>
      <c r="E228" s="20">
        <f>SUM(E229+E232+E236+E241+E259+E269+E278+E283+E296+E304+E310+E315)</f>
        <v>2681814653</v>
      </c>
      <c r="F228" s="20">
        <f>SUM(F229+F232+F236+F241+F259+F269+F278+F283+F296+F304+F310+F315)</f>
        <v>1937658347</v>
      </c>
      <c r="G228" s="21" t="s">
        <v>446</v>
      </c>
      <c r="H228" s="11"/>
      <c r="I228" s="11"/>
      <c r="J228" s="11"/>
      <c r="K228" s="11"/>
      <c r="L228" s="11"/>
      <c r="M228" s="11"/>
      <c r="N228" s="11"/>
    </row>
    <row r="229" spans="1:14" s="23" customFormat="1" ht="14.25" customHeight="1" x14ac:dyDescent="0.35">
      <c r="A229" s="24" t="s">
        <v>1096</v>
      </c>
      <c r="B229" s="25" t="s">
        <v>1097</v>
      </c>
      <c r="C229" s="26">
        <f>SUM(C230+C231)</f>
        <v>18000000</v>
      </c>
      <c r="D229" s="26">
        <f>SUM(D230+D231)</f>
        <v>18000000</v>
      </c>
      <c r="E229" s="26">
        <f>SUM(E230+E231)</f>
        <v>5024304</v>
      </c>
      <c r="F229" s="26">
        <f>SUM(F230+F231)</f>
        <v>12975696</v>
      </c>
      <c r="G229" s="10"/>
      <c r="H229" s="11"/>
      <c r="I229" s="11"/>
      <c r="J229" s="11"/>
      <c r="K229" s="11"/>
      <c r="L229" s="11"/>
      <c r="M229" s="11"/>
      <c r="N229" s="11"/>
    </row>
    <row r="230" spans="1:14" s="23" customFormat="1" ht="14.25" customHeight="1" x14ac:dyDescent="0.35">
      <c r="A230" s="27" t="s">
        <v>1098</v>
      </c>
      <c r="B230" s="28" t="s">
        <v>1099</v>
      </c>
      <c r="C230" s="32">
        <v>18000000</v>
      </c>
      <c r="D230" s="32">
        <v>18000000</v>
      </c>
      <c r="E230" s="32">
        <f>SUMIF(Balance!$AB$135:$AB$368,Egresos!A230,Balance!$U$135:$V$368)</f>
        <v>5024304</v>
      </c>
      <c r="F230" s="32">
        <f>+D230-E230</f>
        <v>12975696</v>
      </c>
      <c r="G230" s="10"/>
      <c r="H230" s="11"/>
      <c r="I230" s="11"/>
      <c r="J230" s="11"/>
      <c r="K230" s="11"/>
      <c r="L230" s="11"/>
      <c r="M230" s="11"/>
      <c r="N230" s="11"/>
    </row>
    <row r="231" spans="1:14" s="23" customFormat="1" ht="14.25" customHeight="1" x14ac:dyDescent="0.35">
      <c r="A231" s="27" t="s">
        <v>1100</v>
      </c>
      <c r="B231" s="28" t="s">
        <v>1101</v>
      </c>
      <c r="C231" s="32"/>
      <c r="D231" s="32"/>
      <c r="E231" s="32">
        <f>SUMIF(Balance!$AB$135:$AB$368,Egresos!A231,Balance!$U$135:$V$368)</f>
        <v>0</v>
      </c>
      <c r="F231" s="32">
        <f>+D231-E231</f>
        <v>0</v>
      </c>
      <c r="G231" s="10"/>
      <c r="H231" s="11"/>
      <c r="I231" s="11"/>
      <c r="J231" s="11"/>
      <c r="K231" s="11"/>
      <c r="L231" s="11"/>
      <c r="M231" s="11"/>
      <c r="N231" s="11"/>
    </row>
    <row r="232" spans="1:14" s="23" customFormat="1" ht="14.25" customHeight="1" x14ac:dyDescent="0.35">
      <c r="A232" s="24" t="s">
        <v>1102</v>
      </c>
      <c r="B232" s="25" t="s">
        <v>1103</v>
      </c>
      <c r="C232" s="26">
        <f>SUM(C233+C234+C235)</f>
        <v>30000000</v>
      </c>
      <c r="D232" s="26">
        <f>SUM(D233+D234+D235)</f>
        <v>30000000</v>
      </c>
      <c r="E232" s="26">
        <f>SUM(E233+E234+E235)</f>
        <v>10028774</v>
      </c>
      <c r="F232" s="26">
        <f>SUM(F233+F234+F235)</f>
        <v>19971226</v>
      </c>
      <c r="G232" s="10"/>
      <c r="H232" s="11"/>
      <c r="I232" s="11"/>
      <c r="J232" s="11"/>
      <c r="K232" s="11"/>
      <c r="L232" s="11"/>
      <c r="M232" s="11"/>
      <c r="N232" s="11"/>
    </row>
    <row r="233" spans="1:14" s="23" customFormat="1" ht="14.25" customHeight="1" x14ac:dyDescent="0.35">
      <c r="A233" s="27" t="s">
        <v>1104</v>
      </c>
      <c r="B233" s="28" t="s">
        <v>1105</v>
      </c>
      <c r="C233" s="44"/>
      <c r="D233" s="44"/>
      <c r="E233" s="32">
        <f>SUMIF(Balance!$AB$135:$AB$368,Egresos!A233,Balance!$U$135:$V$368)</f>
        <v>0</v>
      </c>
      <c r="F233" s="32">
        <f t="shared" ref="F233:F235" si="27">+D233-E233</f>
        <v>0</v>
      </c>
      <c r="G233" s="10"/>
      <c r="H233" s="11"/>
      <c r="I233" s="11"/>
      <c r="J233" s="11"/>
      <c r="K233" s="11"/>
      <c r="L233" s="11"/>
      <c r="M233" s="11"/>
      <c r="N233" s="11"/>
    </row>
    <row r="234" spans="1:14" s="23" customFormat="1" ht="14.25" customHeight="1" x14ac:dyDescent="0.35">
      <c r="A234" s="27" t="s">
        <v>1106</v>
      </c>
      <c r="B234" s="28" t="s">
        <v>336</v>
      </c>
      <c r="C234" s="32">
        <v>30000000</v>
      </c>
      <c r="D234" s="32">
        <v>30000000</v>
      </c>
      <c r="E234" s="32">
        <f>SUMIF(Balance!$AB$135:$AB$368,Egresos!A234,Balance!$U$135:$V$368)</f>
        <v>10028774</v>
      </c>
      <c r="F234" s="32">
        <f t="shared" si="27"/>
        <v>19971226</v>
      </c>
      <c r="G234" s="10"/>
      <c r="H234" s="11"/>
      <c r="I234" s="11"/>
      <c r="J234" s="11"/>
      <c r="K234" s="11"/>
      <c r="L234" s="11"/>
      <c r="M234" s="11"/>
      <c r="N234" s="11"/>
    </row>
    <row r="235" spans="1:14" s="23" customFormat="1" ht="14.25" customHeight="1" x14ac:dyDescent="0.35">
      <c r="A235" s="27" t="s">
        <v>1107</v>
      </c>
      <c r="B235" s="28" t="s">
        <v>1108</v>
      </c>
      <c r="C235" s="44"/>
      <c r="D235" s="44"/>
      <c r="E235" s="32">
        <f>SUMIF(Balance!$AB$135:$AB$368,Egresos!A235,Balance!$U$135:$V$368)</f>
        <v>0</v>
      </c>
      <c r="F235" s="32">
        <f t="shared" si="27"/>
        <v>0</v>
      </c>
      <c r="G235" s="10"/>
      <c r="H235" s="11"/>
      <c r="I235" s="11"/>
      <c r="J235" s="11"/>
      <c r="K235" s="11"/>
      <c r="L235" s="11"/>
      <c r="M235" s="11"/>
      <c r="N235" s="11"/>
    </row>
    <row r="236" spans="1:14" s="23" customFormat="1" ht="14.25" customHeight="1" x14ac:dyDescent="0.35">
      <c r="A236" s="24" t="s">
        <v>1109</v>
      </c>
      <c r="B236" s="25" t="s">
        <v>1110</v>
      </c>
      <c r="C236" s="26">
        <f>SUM(C237+C238+C239+C240)</f>
        <v>40000000</v>
      </c>
      <c r="D236" s="26">
        <f>SUM(D237+D238+D239+D240)</f>
        <v>40000000</v>
      </c>
      <c r="E236" s="26">
        <f>SUM(E237+E238+E239+E240)</f>
        <v>18138543</v>
      </c>
      <c r="F236" s="26">
        <f>SUM(F237+F238+F239+F240)</f>
        <v>21861457</v>
      </c>
      <c r="G236" s="10"/>
      <c r="H236" s="11"/>
      <c r="I236" s="11"/>
      <c r="J236" s="11"/>
      <c r="K236" s="11"/>
      <c r="L236" s="11"/>
      <c r="M236" s="11"/>
      <c r="N236" s="11"/>
    </row>
    <row r="237" spans="1:14" s="23" customFormat="1" ht="14.25" customHeight="1" x14ac:dyDescent="0.35">
      <c r="A237" s="27" t="s">
        <v>1111</v>
      </c>
      <c r="B237" s="28" t="s">
        <v>1112</v>
      </c>
      <c r="C237" s="32">
        <v>40000000</v>
      </c>
      <c r="D237" s="32">
        <v>40000000</v>
      </c>
      <c r="E237" s="32">
        <f>SUMIF(Balance!$AB$135:$AB$368,Egresos!A237,Balance!$U$135:$V$368)</f>
        <v>17038543</v>
      </c>
      <c r="F237" s="32">
        <f t="shared" ref="F237:F240" si="28">+D237-E237</f>
        <v>22961457</v>
      </c>
      <c r="G237" s="10"/>
      <c r="H237" s="11"/>
      <c r="I237" s="11"/>
      <c r="J237" s="11"/>
      <c r="K237" s="11"/>
      <c r="L237" s="11"/>
      <c r="M237" s="11"/>
      <c r="N237" s="11"/>
    </row>
    <row r="238" spans="1:14" s="23" customFormat="1" ht="14.25" customHeight="1" x14ac:dyDescent="0.35">
      <c r="A238" s="27" t="s">
        <v>1113</v>
      </c>
      <c r="B238" s="28" t="s">
        <v>1114</v>
      </c>
      <c r="C238" s="44"/>
      <c r="D238" s="44"/>
      <c r="E238" s="32">
        <f>SUMIF(Balance!$AB$135:$AB$368,Egresos!A238,Balance!$U$135:$V$368)</f>
        <v>0</v>
      </c>
      <c r="F238" s="32">
        <f t="shared" si="28"/>
        <v>0</v>
      </c>
      <c r="G238" s="10"/>
      <c r="H238" s="11"/>
      <c r="I238" s="11"/>
      <c r="J238" s="11"/>
      <c r="K238" s="11"/>
      <c r="L238" s="11"/>
      <c r="M238" s="11"/>
      <c r="N238" s="11"/>
    </row>
    <row r="239" spans="1:14" s="23" customFormat="1" ht="14.25" customHeight="1" x14ac:dyDescent="0.35">
      <c r="A239" s="27" t="s">
        <v>1115</v>
      </c>
      <c r="B239" s="28" t="s">
        <v>1116</v>
      </c>
      <c r="C239" s="44"/>
      <c r="D239" s="44"/>
      <c r="E239" s="32">
        <f>SUMIF(Balance!$AB$135:$AB$368,Egresos!A239,Balance!$U$135:$V$368)</f>
        <v>1100000</v>
      </c>
      <c r="F239" s="32">
        <f t="shared" si="28"/>
        <v>-1100000</v>
      </c>
      <c r="G239" s="10"/>
      <c r="H239" s="11"/>
      <c r="I239" s="11"/>
      <c r="J239" s="11"/>
      <c r="K239" s="11"/>
      <c r="L239" s="11"/>
      <c r="M239" s="11"/>
      <c r="N239" s="11"/>
    </row>
    <row r="240" spans="1:14" s="23" customFormat="1" ht="14.25" customHeight="1" x14ac:dyDescent="0.35">
      <c r="A240" s="27" t="s">
        <v>1117</v>
      </c>
      <c r="B240" s="28" t="s">
        <v>1118</v>
      </c>
      <c r="C240" s="44"/>
      <c r="D240" s="44"/>
      <c r="E240" s="32">
        <f>SUMIF(Balance!$AB$135:$AB$368,Egresos!A240,Balance!$U$135:$V$368)</f>
        <v>0</v>
      </c>
      <c r="F240" s="32">
        <f t="shared" si="28"/>
        <v>0</v>
      </c>
      <c r="G240" s="10"/>
      <c r="H240" s="11"/>
      <c r="I240" s="11"/>
      <c r="J240" s="11"/>
      <c r="K240" s="11"/>
      <c r="L240" s="11"/>
      <c r="M240" s="11"/>
      <c r="N240" s="11"/>
    </row>
    <row r="241" spans="1:14" s="23" customFormat="1" ht="14.25" customHeight="1" x14ac:dyDescent="0.35">
      <c r="A241" s="24" t="s">
        <v>1119</v>
      </c>
      <c r="B241" s="25" t="s">
        <v>1120</v>
      </c>
      <c r="C241" s="26">
        <f>SUM(C242+C243+C244+C245+C246+C247+C248+C249+C250+C251+C252+C253+C254+C255+C256+C257+C258)</f>
        <v>2888373000</v>
      </c>
      <c r="D241" s="26">
        <f>SUM(D242+D243+D244+D245+D246+D247+D248+D249+D250+D251+D252+D253+D254+D255+D256+D257+D258)</f>
        <v>2888373000</v>
      </c>
      <c r="E241" s="26">
        <f>SUM(E242+E243+E244+E245+E246+E247+E248+E249+E250+E251+E252+E253+E254+E255+E256+E257+E258)</f>
        <v>1055224527</v>
      </c>
      <c r="F241" s="26">
        <f>SUM(F242+F243+F244+F245+F246+F247+F248+F249+F250+F251+F252+F253+F254+F255+F256+F257+F258)</f>
        <v>1833148473</v>
      </c>
      <c r="G241" s="10"/>
      <c r="H241" s="11"/>
      <c r="I241" s="11"/>
      <c r="J241" s="11"/>
      <c r="K241" s="11"/>
      <c r="L241" s="11"/>
      <c r="M241" s="11"/>
      <c r="N241" s="11"/>
    </row>
    <row r="242" spans="1:14" s="23" customFormat="1" ht="14.25" customHeight="1" x14ac:dyDescent="0.35">
      <c r="A242" s="27" t="s">
        <v>1121</v>
      </c>
      <c r="B242" s="28" t="s">
        <v>340</v>
      </c>
      <c r="C242" s="32">
        <v>75000000</v>
      </c>
      <c r="D242" s="32">
        <v>75000000</v>
      </c>
      <c r="E242" s="32">
        <f>SUMIF(Balance!$AB$135:$AB$368,Egresos!A242,Balance!$U$135:$V$368)</f>
        <v>4298835</v>
      </c>
      <c r="F242" s="32">
        <f t="shared" ref="F242:F303" si="29">+D242-E242</f>
        <v>70701165</v>
      </c>
      <c r="G242" s="10"/>
      <c r="H242" s="11"/>
      <c r="I242" s="11"/>
      <c r="J242" s="11"/>
      <c r="K242" s="11"/>
      <c r="L242" s="11"/>
      <c r="M242" s="11"/>
      <c r="N242" s="11"/>
    </row>
    <row r="243" spans="1:14" s="23" customFormat="1" ht="14.25" customHeight="1" x14ac:dyDescent="0.35">
      <c r="A243" s="27" t="s">
        <v>1122</v>
      </c>
      <c r="B243" s="28" t="s">
        <v>342</v>
      </c>
      <c r="C243" s="32"/>
      <c r="D243" s="32"/>
      <c r="E243" s="32">
        <f>SUMIF(Balance!$AB$135:$AB$368,Egresos!A243,Balance!$U$135:$V$368)</f>
        <v>823851</v>
      </c>
      <c r="F243" s="32">
        <f t="shared" si="29"/>
        <v>-823851</v>
      </c>
      <c r="G243" s="10"/>
      <c r="H243" s="11"/>
      <c r="I243" s="11"/>
      <c r="J243" s="11"/>
      <c r="K243" s="11"/>
      <c r="L243" s="11"/>
      <c r="M243" s="11"/>
      <c r="N243" s="11"/>
    </row>
    <row r="244" spans="1:14" s="23" customFormat="1" ht="14.25" customHeight="1" x14ac:dyDescent="0.35">
      <c r="A244" s="27" t="s">
        <v>1123</v>
      </c>
      <c r="B244" s="28" t="s">
        <v>344</v>
      </c>
      <c r="C244" s="32">
        <v>500000000</v>
      </c>
      <c r="D244" s="32">
        <v>500000000</v>
      </c>
      <c r="E244" s="32">
        <f>SUMIF(Balance!$AB$135:$AB$368,Egresos!A244,Balance!$U$135:$V$368)</f>
        <v>49678792</v>
      </c>
      <c r="F244" s="32">
        <f t="shared" si="29"/>
        <v>450321208</v>
      </c>
      <c r="G244" s="10"/>
      <c r="H244" s="11"/>
      <c r="I244" s="11"/>
      <c r="J244" s="11"/>
      <c r="K244" s="11"/>
      <c r="L244" s="11"/>
      <c r="M244" s="11"/>
      <c r="N244" s="11"/>
    </row>
    <row r="245" spans="1:14" s="23" customFormat="1" ht="14.25" customHeight="1" x14ac:dyDescent="0.35">
      <c r="A245" s="27" t="s">
        <v>1124</v>
      </c>
      <c r="B245" s="28" t="s">
        <v>346</v>
      </c>
      <c r="C245" s="32">
        <v>1500000000</v>
      </c>
      <c r="D245" s="32">
        <v>1500000000</v>
      </c>
      <c r="E245" s="32">
        <f>SUMIF(Balance!$AB$135:$AB$368,Egresos!A245,Balance!$U$135:$V$368)</f>
        <v>644707690</v>
      </c>
      <c r="F245" s="32">
        <f t="shared" si="29"/>
        <v>855292310</v>
      </c>
      <c r="G245" s="10"/>
      <c r="H245" s="11"/>
      <c r="I245" s="11"/>
      <c r="J245" s="11"/>
      <c r="K245" s="11"/>
      <c r="L245" s="11"/>
      <c r="M245" s="11"/>
      <c r="N245" s="11"/>
    </row>
    <row r="246" spans="1:14" s="23" customFormat="1" ht="14.25" customHeight="1" x14ac:dyDescent="0.35">
      <c r="A246" s="27" t="s">
        <v>1125</v>
      </c>
      <c r="B246" s="28" t="s">
        <v>1126</v>
      </c>
      <c r="C246" s="32">
        <v>700000000</v>
      </c>
      <c r="D246" s="32">
        <v>700000000</v>
      </c>
      <c r="E246" s="32">
        <f>SUMIF(Balance!$AB$135:$AB$368,Egresos!A246,Balance!$U$135:$V$368)</f>
        <v>316503102</v>
      </c>
      <c r="F246" s="32">
        <f t="shared" si="29"/>
        <v>383496898</v>
      </c>
      <c r="G246" s="10"/>
      <c r="H246" s="11"/>
      <c r="I246" s="11"/>
      <c r="J246" s="11"/>
      <c r="K246" s="11"/>
      <c r="L246" s="11"/>
      <c r="M246" s="11"/>
      <c r="N246" s="11"/>
    </row>
    <row r="247" spans="1:14" s="23" customFormat="1" ht="14.25" customHeight="1" x14ac:dyDescent="0.35">
      <c r="A247" s="27" t="s">
        <v>1127</v>
      </c>
      <c r="B247" s="28" t="s">
        <v>1128</v>
      </c>
      <c r="C247" s="32"/>
      <c r="D247" s="32"/>
      <c r="E247" s="32">
        <f>SUMIF(Balance!$AB$135:$AB$368,Egresos!A247,Balance!$U$135:$V$368)</f>
        <v>0</v>
      </c>
      <c r="F247" s="32">
        <f t="shared" si="29"/>
        <v>0</v>
      </c>
      <c r="G247" s="10"/>
      <c r="H247" s="11"/>
      <c r="I247" s="11"/>
      <c r="J247" s="11"/>
      <c r="K247" s="11"/>
      <c r="L247" s="11"/>
      <c r="M247" s="11"/>
      <c r="N247" s="11"/>
    </row>
    <row r="248" spans="1:14" s="23" customFormat="1" ht="14.25" customHeight="1" x14ac:dyDescent="0.35">
      <c r="A248" s="27" t="s">
        <v>1129</v>
      </c>
      <c r="B248" s="28" t="s">
        <v>1130</v>
      </c>
      <c r="C248" s="32">
        <v>50000000</v>
      </c>
      <c r="D248" s="32">
        <v>50000000</v>
      </c>
      <c r="E248" s="32">
        <f>SUMIF(Balance!$AB$135:$AB$368,Egresos!A248,Balance!$U$135:$V$368)</f>
        <v>2861072</v>
      </c>
      <c r="F248" s="32">
        <f t="shared" si="29"/>
        <v>47138928</v>
      </c>
      <c r="G248" s="10"/>
      <c r="H248" s="11"/>
      <c r="I248" s="11"/>
      <c r="J248" s="11"/>
      <c r="K248" s="11"/>
      <c r="L248" s="11"/>
      <c r="M248" s="11"/>
      <c r="N248" s="11"/>
    </row>
    <row r="249" spans="1:14" s="23" customFormat="1" ht="14.25" customHeight="1" x14ac:dyDescent="0.35">
      <c r="A249" s="27" t="s">
        <v>1131</v>
      </c>
      <c r="B249" s="28" t="s">
        <v>1132</v>
      </c>
      <c r="C249" s="32">
        <v>100000</v>
      </c>
      <c r="D249" s="32">
        <v>100000</v>
      </c>
      <c r="E249" s="32">
        <f>SUMIF(Balance!$AB$135:$AB$368,Egresos!A249,Balance!$U$135:$V$368)</f>
        <v>0</v>
      </c>
      <c r="F249" s="32">
        <f t="shared" si="29"/>
        <v>100000</v>
      </c>
      <c r="G249" s="10"/>
      <c r="H249" s="11"/>
      <c r="I249" s="11"/>
      <c r="J249" s="11"/>
      <c r="K249" s="11"/>
      <c r="L249" s="11"/>
      <c r="M249" s="11"/>
      <c r="N249" s="11"/>
    </row>
    <row r="250" spans="1:14" s="23" customFormat="1" ht="14.25" customHeight="1" x14ac:dyDescent="0.35">
      <c r="A250" s="27" t="s">
        <v>1133</v>
      </c>
      <c r="B250" s="28" t="s">
        <v>352</v>
      </c>
      <c r="C250" s="32">
        <v>10000000</v>
      </c>
      <c r="D250" s="32">
        <v>10000000</v>
      </c>
      <c r="E250" s="32">
        <f>SUMIF(Balance!$AB$135:$AB$368,Egresos!A250,Balance!$U$135:$V$368)</f>
        <v>2839814</v>
      </c>
      <c r="F250" s="32">
        <f t="shared" si="29"/>
        <v>7160186</v>
      </c>
      <c r="G250" s="10"/>
      <c r="H250" s="11"/>
      <c r="I250" s="11"/>
      <c r="J250" s="11"/>
      <c r="K250" s="11"/>
      <c r="L250" s="11"/>
      <c r="M250" s="11"/>
      <c r="N250" s="11"/>
    </row>
    <row r="251" spans="1:14" s="23" customFormat="1" ht="14.25" customHeight="1" x14ac:dyDescent="0.35">
      <c r="A251" s="27" t="s">
        <v>1134</v>
      </c>
      <c r="B251" s="28" t="s">
        <v>1135</v>
      </c>
      <c r="C251" s="32">
        <v>50000000</v>
      </c>
      <c r="D251" s="32">
        <v>50000000</v>
      </c>
      <c r="E251" s="32">
        <f>SUMIF(Balance!$AB$135:$AB$368,Egresos!A251,Balance!$U$135:$V$368)</f>
        <v>4289456</v>
      </c>
      <c r="F251" s="32">
        <f t="shared" si="29"/>
        <v>45710544</v>
      </c>
      <c r="G251" s="10"/>
      <c r="H251" s="11"/>
      <c r="I251" s="11"/>
      <c r="J251" s="11"/>
      <c r="K251" s="11"/>
      <c r="L251" s="11"/>
      <c r="M251" s="11"/>
      <c r="N251" s="11"/>
    </row>
    <row r="252" spans="1:14" s="23" customFormat="1" ht="14.25" customHeight="1" x14ac:dyDescent="0.35">
      <c r="A252" s="27" t="s">
        <v>1136</v>
      </c>
      <c r="B252" s="28" t="s">
        <v>1137</v>
      </c>
      <c r="C252" s="32">
        <v>880000</v>
      </c>
      <c r="D252" s="32">
        <v>880000</v>
      </c>
      <c r="E252" s="32">
        <f>SUMIF(Balance!$AB$135:$AB$368,Egresos!A252,Balance!$U$135:$V$368)</f>
        <v>838155</v>
      </c>
      <c r="F252" s="32">
        <f t="shared" si="29"/>
        <v>41845</v>
      </c>
      <c r="G252" s="10"/>
      <c r="H252" s="11"/>
      <c r="I252" s="11"/>
      <c r="J252" s="11"/>
      <c r="K252" s="11"/>
      <c r="L252" s="11"/>
      <c r="M252" s="11"/>
      <c r="N252" s="11"/>
    </row>
    <row r="253" spans="1:14" s="23" customFormat="1" ht="14.25" customHeight="1" x14ac:dyDescent="0.35">
      <c r="A253" s="27" t="s">
        <v>1138</v>
      </c>
      <c r="B253" s="28" t="s">
        <v>1139</v>
      </c>
      <c r="C253" s="32">
        <v>2393000</v>
      </c>
      <c r="D253" s="32">
        <v>2393000</v>
      </c>
      <c r="E253" s="32">
        <f>SUMIF(Balance!$AB$135:$AB$368,Egresos!A253,Balance!$U$135:$V$368)</f>
        <v>3118276</v>
      </c>
      <c r="F253" s="32">
        <f t="shared" si="29"/>
        <v>-725276</v>
      </c>
      <c r="G253" s="10"/>
      <c r="H253" s="11"/>
      <c r="I253" s="11"/>
      <c r="J253" s="11"/>
      <c r="K253" s="11"/>
      <c r="L253" s="11"/>
      <c r="M253" s="11"/>
      <c r="N253" s="11"/>
    </row>
    <row r="254" spans="1:14" s="23" customFormat="1" ht="14.25" customHeight="1" x14ac:dyDescent="0.35">
      <c r="A254" s="27" t="s">
        <v>1140</v>
      </c>
      <c r="B254" s="28" t="s">
        <v>1141</v>
      </c>
      <c r="C254" s="32"/>
      <c r="D254" s="32"/>
      <c r="E254" s="32">
        <f>SUMIF(Balance!$AB$135:$AB$368,Egresos!A254,Balance!$U$135:$V$368)</f>
        <v>3170197</v>
      </c>
      <c r="F254" s="32">
        <f t="shared" si="29"/>
        <v>-3170197</v>
      </c>
      <c r="G254" s="10"/>
      <c r="H254" s="11"/>
      <c r="I254" s="11"/>
      <c r="J254" s="11"/>
      <c r="K254" s="11"/>
      <c r="L254" s="11"/>
      <c r="M254" s="11"/>
      <c r="N254" s="11"/>
    </row>
    <row r="255" spans="1:14" s="23" customFormat="1" ht="14.25" customHeight="1" x14ac:dyDescent="0.35">
      <c r="A255" s="27" t="s">
        <v>1142</v>
      </c>
      <c r="B255" s="28" t="s">
        <v>1143</v>
      </c>
      <c r="C255" s="32"/>
      <c r="D255" s="32"/>
      <c r="E255" s="32">
        <f>SUMIF(Balance!$AB$135:$AB$368,Egresos!A255,Balance!$U$135:$V$368)</f>
        <v>0</v>
      </c>
      <c r="F255" s="32">
        <f t="shared" si="29"/>
        <v>0</v>
      </c>
      <c r="G255" s="10"/>
      <c r="H255" s="11"/>
      <c r="I255" s="11"/>
      <c r="J255" s="11"/>
      <c r="K255" s="11"/>
      <c r="L255" s="11"/>
      <c r="M255" s="11"/>
      <c r="N255" s="11"/>
    </row>
    <row r="256" spans="1:14" s="23" customFormat="1" ht="14.25" customHeight="1" x14ac:dyDescent="0.35">
      <c r="A256" s="27" t="s">
        <v>1144</v>
      </c>
      <c r="B256" s="28" t="s">
        <v>1145</v>
      </c>
      <c r="C256" s="32"/>
      <c r="D256" s="32"/>
      <c r="E256" s="32">
        <f>SUMIF(Balance!$AB$135:$AB$368,Egresos!A256,Balance!$U$135:$V$368)</f>
        <v>0</v>
      </c>
      <c r="F256" s="32">
        <f t="shared" si="29"/>
        <v>0</v>
      </c>
      <c r="G256" s="10"/>
      <c r="H256" s="11"/>
      <c r="I256" s="11"/>
      <c r="J256" s="11"/>
      <c r="K256" s="11"/>
      <c r="L256" s="11"/>
      <c r="M256" s="11"/>
      <c r="N256" s="11"/>
    </row>
    <row r="257" spans="1:14" s="23" customFormat="1" ht="14.25" customHeight="1" x14ac:dyDescent="0.35">
      <c r="A257" s="27" t="s">
        <v>1146</v>
      </c>
      <c r="B257" s="28" t="s">
        <v>1147</v>
      </c>
      <c r="C257" s="32"/>
      <c r="D257" s="32"/>
      <c r="E257" s="32">
        <f>SUMIF(Balance!$AB$135:$AB$368,Egresos!A257,Balance!$U$135:$V$368)</f>
        <v>0</v>
      </c>
      <c r="F257" s="32">
        <f t="shared" si="29"/>
        <v>0</v>
      </c>
      <c r="G257" s="10"/>
      <c r="H257" s="11"/>
      <c r="I257" s="11"/>
      <c r="J257" s="11"/>
      <c r="K257" s="11"/>
      <c r="L257" s="11"/>
      <c r="M257" s="11"/>
      <c r="N257" s="11"/>
    </row>
    <row r="258" spans="1:14" s="23" customFormat="1" ht="14.25" customHeight="1" x14ac:dyDescent="0.35">
      <c r="A258" s="27" t="s">
        <v>1148</v>
      </c>
      <c r="B258" s="28" t="s">
        <v>474</v>
      </c>
      <c r="C258" s="32"/>
      <c r="D258" s="32"/>
      <c r="E258" s="32">
        <f>SUMIF(Balance!$AB$135:$AB$368,Egresos!A258,Balance!$U$135:$V$368)</f>
        <v>22095287</v>
      </c>
      <c r="F258" s="32">
        <f t="shared" si="29"/>
        <v>-22095287</v>
      </c>
      <c r="G258" s="10"/>
      <c r="H258" s="11"/>
      <c r="I258" s="11"/>
      <c r="J258" s="11"/>
      <c r="K258" s="11"/>
      <c r="L258" s="11"/>
      <c r="M258" s="11"/>
      <c r="N258" s="11"/>
    </row>
    <row r="259" spans="1:14" s="23" customFormat="1" ht="14.25" customHeight="1" x14ac:dyDescent="0.35">
      <c r="A259" s="24" t="s">
        <v>1149</v>
      </c>
      <c r="B259" s="25" t="s">
        <v>1150</v>
      </c>
      <c r="C259" s="26">
        <f>SUM(C260+C261+C262+C263+C264+C265+C266+C267+C268)</f>
        <v>203100000</v>
      </c>
      <c r="D259" s="26">
        <f>SUM(D260+D261+D262+D263+D264+D265+D266+D267+D268)</f>
        <v>203100000</v>
      </c>
      <c r="E259" s="26">
        <f>SUM(E260+E261+E262+E263+E264+E265+E266+E267+E268)</f>
        <v>209738313</v>
      </c>
      <c r="F259" s="26">
        <f>SUM(F260+F261+F262+F263+F264+F265+F266+F267+F268)</f>
        <v>-6638313</v>
      </c>
      <c r="G259" s="10"/>
      <c r="H259" s="11"/>
      <c r="I259" s="11"/>
      <c r="J259" s="11"/>
      <c r="K259" s="11"/>
      <c r="L259" s="11"/>
      <c r="M259" s="11"/>
      <c r="N259" s="11"/>
    </row>
    <row r="260" spans="1:14" s="23" customFormat="1" ht="14.25" customHeight="1" x14ac:dyDescent="0.35">
      <c r="A260" s="27" t="s">
        <v>1151</v>
      </c>
      <c r="B260" s="28" t="s">
        <v>364</v>
      </c>
      <c r="C260" s="32">
        <v>72000000</v>
      </c>
      <c r="D260" s="32">
        <v>72000000</v>
      </c>
      <c r="E260" s="32">
        <f>SUMIF(Balance!$AB$135:$AB$368,Egresos!A260,Balance!$U$135:$V$368)</f>
        <v>71321840</v>
      </c>
      <c r="F260" s="32">
        <f t="shared" si="29"/>
        <v>678160</v>
      </c>
      <c r="G260" s="10"/>
      <c r="H260" s="11"/>
      <c r="I260" s="11"/>
      <c r="J260" s="11"/>
      <c r="K260" s="11"/>
      <c r="L260" s="11"/>
      <c r="M260" s="11"/>
      <c r="N260" s="11"/>
    </row>
    <row r="261" spans="1:14" s="23" customFormat="1" ht="14.25" customHeight="1" x14ac:dyDescent="0.35">
      <c r="A261" s="27" t="s">
        <v>1152</v>
      </c>
      <c r="B261" s="28" t="s">
        <v>1153</v>
      </c>
      <c r="C261" s="32">
        <v>21000000</v>
      </c>
      <c r="D261" s="32">
        <v>21000000</v>
      </c>
      <c r="E261" s="32">
        <f>SUMIF(Balance!$AB$135:$AB$368,Egresos!A261,Balance!$U$135:$V$368)</f>
        <v>26149864</v>
      </c>
      <c r="F261" s="32">
        <f t="shared" si="29"/>
        <v>-5149864</v>
      </c>
      <c r="G261" s="10"/>
      <c r="H261" s="11"/>
      <c r="I261" s="11"/>
      <c r="J261" s="11"/>
      <c r="K261" s="11"/>
      <c r="L261" s="11"/>
      <c r="M261" s="11"/>
      <c r="N261" s="11"/>
    </row>
    <row r="262" spans="1:14" s="23" customFormat="1" ht="14.25" customHeight="1" x14ac:dyDescent="0.35">
      <c r="A262" s="27" t="s">
        <v>1154</v>
      </c>
      <c r="B262" s="28" t="s">
        <v>368</v>
      </c>
      <c r="C262" s="32">
        <v>10000000</v>
      </c>
      <c r="D262" s="32">
        <v>10000000</v>
      </c>
      <c r="E262" s="32">
        <f>SUMIF(Balance!$AB$135:$AB$368,Egresos!A262,Balance!$U$135:$V$368)</f>
        <v>26683715</v>
      </c>
      <c r="F262" s="32">
        <f t="shared" si="29"/>
        <v>-16683715</v>
      </c>
      <c r="G262" s="10"/>
      <c r="H262" s="11"/>
      <c r="I262" s="11"/>
      <c r="J262" s="11"/>
      <c r="K262" s="11"/>
      <c r="L262" s="11"/>
      <c r="M262" s="11"/>
      <c r="N262" s="11"/>
    </row>
    <row r="263" spans="1:14" s="23" customFormat="1" ht="14.25" customHeight="1" x14ac:dyDescent="0.35">
      <c r="A263" s="27" t="s">
        <v>1155</v>
      </c>
      <c r="B263" s="28" t="s">
        <v>1156</v>
      </c>
      <c r="C263" s="32">
        <v>100000</v>
      </c>
      <c r="D263" s="32">
        <v>100000</v>
      </c>
      <c r="E263" s="32">
        <f>SUMIF(Balance!$AB$135:$AB$368,Egresos!A263,Balance!$U$135:$V$368)</f>
        <v>0</v>
      </c>
      <c r="F263" s="32">
        <f t="shared" si="29"/>
        <v>100000</v>
      </c>
      <c r="G263" s="10"/>
      <c r="H263" s="11"/>
      <c r="I263" s="11"/>
      <c r="J263" s="11"/>
      <c r="K263" s="11"/>
      <c r="L263" s="11"/>
      <c r="M263" s="11"/>
      <c r="N263" s="11"/>
    </row>
    <row r="264" spans="1:14" s="23" customFormat="1" ht="14.25" customHeight="1" x14ac:dyDescent="0.35">
      <c r="A264" s="27" t="s">
        <v>1157</v>
      </c>
      <c r="B264" s="28" t="s">
        <v>370</v>
      </c>
      <c r="C264" s="32">
        <v>37000000</v>
      </c>
      <c r="D264" s="32">
        <v>37000000</v>
      </c>
      <c r="E264" s="32">
        <f>SUMIF(Balance!$AB$135:$AB$368,Egresos!A264,Balance!$U$135:$V$368)</f>
        <v>13934929</v>
      </c>
      <c r="F264" s="32">
        <f t="shared" si="29"/>
        <v>23065071</v>
      </c>
      <c r="G264" s="10"/>
      <c r="H264" s="11"/>
      <c r="I264" s="11"/>
      <c r="J264" s="11"/>
      <c r="K264" s="11"/>
      <c r="L264" s="11"/>
      <c r="M264" s="11"/>
      <c r="N264" s="11"/>
    </row>
    <row r="265" spans="1:14" s="23" customFormat="1" ht="14.25" customHeight="1" x14ac:dyDescent="0.35">
      <c r="A265" s="27" t="s">
        <v>1158</v>
      </c>
      <c r="B265" s="28" t="s">
        <v>372</v>
      </c>
      <c r="C265" s="32">
        <v>23000000</v>
      </c>
      <c r="D265" s="32">
        <v>23000000</v>
      </c>
      <c r="E265" s="32">
        <f>SUMIF(Balance!$AB$135:$AB$368,Egresos!A265,Balance!$U$135:$V$368)</f>
        <v>21999324</v>
      </c>
      <c r="F265" s="32">
        <f t="shared" si="29"/>
        <v>1000676</v>
      </c>
      <c r="G265" s="10"/>
      <c r="H265" s="11"/>
      <c r="I265" s="11"/>
      <c r="J265" s="11"/>
      <c r="K265" s="11"/>
      <c r="L265" s="11"/>
      <c r="M265" s="11"/>
      <c r="N265" s="11"/>
    </row>
    <row r="266" spans="1:14" s="23" customFormat="1" ht="14.25" customHeight="1" x14ac:dyDescent="0.35">
      <c r="A266" s="27" t="s">
        <v>1159</v>
      </c>
      <c r="B266" s="28" t="s">
        <v>374</v>
      </c>
      <c r="C266" s="32">
        <v>40000000</v>
      </c>
      <c r="D266" s="32">
        <v>40000000</v>
      </c>
      <c r="E266" s="32">
        <f>SUMIF(Balance!$AB$135:$AB$368,Egresos!A266,Balance!$U$135:$V$368)</f>
        <v>49563616</v>
      </c>
      <c r="F266" s="32">
        <f t="shared" si="29"/>
        <v>-9563616</v>
      </c>
      <c r="G266" s="10"/>
      <c r="H266" s="11"/>
      <c r="I266" s="11"/>
      <c r="J266" s="11"/>
      <c r="K266" s="11"/>
      <c r="L266" s="11"/>
      <c r="M266" s="11"/>
      <c r="N266" s="11"/>
    </row>
    <row r="267" spans="1:14" s="23" customFormat="1" ht="14.25" customHeight="1" x14ac:dyDescent="0.35">
      <c r="A267" s="27" t="s">
        <v>1160</v>
      </c>
      <c r="B267" s="28" t="s">
        <v>1161</v>
      </c>
      <c r="C267" s="44"/>
      <c r="D267" s="44"/>
      <c r="E267" s="32">
        <f>SUMIF(Balance!$AB$135:$AB$368,Egresos!A267,Balance!$U$135:$V$368)</f>
        <v>0</v>
      </c>
      <c r="F267" s="32">
        <f t="shared" si="29"/>
        <v>0</v>
      </c>
      <c r="G267" s="10"/>
      <c r="H267" s="11"/>
      <c r="I267" s="11"/>
      <c r="J267" s="11"/>
      <c r="K267" s="11"/>
      <c r="L267" s="11"/>
      <c r="M267" s="11"/>
      <c r="N267" s="11"/>
    </row>
    <row r="268" spans="1:14" s="23" customFormat="1" ht="14.25" customHeight="1" x14ac:dyDescent="0.35">
      <c r="A268" s="27" t="s">
        <v>1162</v>
      </c>
      <c r="B268" s="28" t="s">
        <v>474</v>
      </c>
      <c r="C268" s="44"/>
      <c r="D268" s="44"/>
      <c r="E268" s="32">
        <f>SUMIF(Balance!$AB$135:$AB$368,Egresos!A268,Balance!$U$135:$V$368)</f>
        <v>85025</v>
      </c>
      <c r="F268" s="32">
        <f t="shared" si="29"/>
        <v>-85025</v>
      </c>
      <c r="G268" s="10"/>
      <c r="H268" s="11"/>
      <c r="I268" s="11"/>
      <c r="J268" s="11"/>
      <c r="K268" s="11"/>
      <c r="L268" s="11"/>
      <c r="M268" s="11"/>
      <c r="N268" s="11"/>
    </row>
    <row r="269" spans="1:14" s="23" customFormat="1" ht="14.25" customHeight="1" x14ac:dyDescent="0.35">
      <c r="A269" s="24" t="s">
        <v>1163</v>
      </c>
      <c r="B269" s="24" t="s">
        <v>1164</v>
      </c>
      <c r="C269" s="26">
        <f>SUM(C270+C271+C272+C273+C274+C275+C276+C277)</f>
        <v>100000000</v>
      </c>
      <c r="D269" s="26">
        <f>SUM(D270+D271+D272+D273+D274+D275+D276+D277)</f>
        <v>100000000</v>
      </c>
      <c r="E269" s="26">
        <f>SUM(E270+E271+E272+E273+E274+E275+E276+E277)</f>
        <v>171814026</v>
      </c>
      <c r="F269" s="26">
        <f>SUM(F270+F271+F272+F273+F274+F275+F276+F277)</f>
        <v>-71814026</v>
      </c>
      <c r="G269" s="10"/>
      <c r="H269" s="11"/>
      <c r="I269" s="11"/>
      <c r="J269" s="11"/>
      <c r="K269" s="11"/>
      <c r="L269" s="11"/>
      <c r="M269" s="11"/>
      <c r="N269" s="11"/>
    </row>
    <row r="270" spans="1:14" s="23" customFormat="1" ht="14.25" customHeight="1" x14ac:dyDescent="0.35">
      <c r="A270" s="27" t="s">
        <v>1165</v>
      </c>
      <c r="B270" s="28" t="s">
        <v>376</v>
      </c>
      <c r="C270" s="32">
        <v>100000000</v>
      </c>
      <c r="D270" s="32">
        <v>100000000</v>
      </c>
      <c r="E270" s="32">
        <f>SUMIF(Balance!$AB$135:$AB$368,Egresos!A270,Balance!$U$135:$V$368)</f>
        <v>58112110</v>
      </c>
      <c r="F270" s="32">
        <f t="shared" si="29"/>
        <v>41887890</v>
      </c>
      <c r="G270" s="10"/>
      <c r="H270" s="11"/>
      <c r="I270" s="11"/>
      <c r="J270" s="11"/>
      <c r="K270" s="11"/>
      <c r="L270" s="11"/>
      <c r="M270" s="11"/>
      <c r="N270" s="11"/>
    </row>
    <row r="271" spans="1:14" s="23" customFormat="1" ht="14.25" customHeight="1" x14ac:dyDescent="0.35">
      <c r="A271" s="27" t="s">
        <v>1166</v>
      </c>
      <c r="B271" s="28" t="s">
        <v>378</v>
      </c>
      <c r="C271" s="44"/>
      <c r="D271" s="44"/>
      <c r="E271" s="32">
        <f>SUMIF(Balance!$AB$135:$AB$368,Egresos!A271,Balance!$U$135:$V$368)</f>
        <v>6855978</v>
      </c>
      <c r="F271" s="32">
        <f t="shared" si="29"/>
        <v>-6855978</v>
      </c>
      <c r="G271" s="10"/>
      <c r="H271" s="11"/>
      <c r="I271" s="11"/>
      <c r="J271" s="11"/>
      <c r="K271" s="11"/>
      <c r="L271" s="11"/>
      <c r="M271" s="11"/>
      <c r="N271" s="11"/>
    </row>
    <row r="272" spans="1:14" s="23" customFormat="1" ht="14.25" customHeight="1" x14ac:dyDescent="0.35">
      <c r="A272" s="27" t="s">
        <v>1167</v>
      </c>
      <c r="B272" s="28" t="s">
        <v>1168</v>
      </c>
      <c r="C272" s="44"/>
      <c r="D272" s="44"/>
      <c r="E272" s="32">
        <f>SUMIF(Balance!$AB$135:$AB$368,Egresos!A272,Balance!$U$135:$V$368)</f>
        <v>13235269</v>
      </c>
      <c r="F272" s="32">
        <f t="shared" si="29"/>
        <v>-13235269</v>
      </c>
      <c r="G272" s="10"/>
      <c r="H272" s="11"/>
      <c r="I272" s="11"/>
      <c r="J272" s="11"/>
      <c r="K272" s="11"/>
      <c r="L272" s="11"/>
      <c r="M272" s="11"/>
      <c r="N272" s="11"/>
    </row>
    <row r="273" spans="1:14" s="23" customFormat="1" ht="14.25" customHeight="1" x14ac:dyDescent="0.35">
      <c r="A273" s="27" t="s">
        <v>1169</v>
      </c>
      <c r="B273" s="28" t="s">
        <v>380</v>
      </c>
      <c r="C273" s="44"/>
      <c r="D273" s="44"/>
      <c r="E273" s="32">
        <f>SUMIF(Balance!$AB$135:$AB$368,Egresos!A273,Balance!$U$135:$V$368)</f>
        <v>1182455</v>
      </c>
      <c r="F273" s="32">
        <f t="shared" si="29"/>
        <v>-1182455</v>
      </c>
      <c r="G273" s="10"/>
      <c r="H273" s="11"/>
      <c r="I273" s="11"/>
      <c r="J273" s="11"/>
      <c r="K273" s="11"/>
      <c r="L273" s="11"/>
      <c r="M273" s="11"/>
      <c r="N273" s="11"/>
    </row>
    <row r="274" spans="1:14" s="23" customFormat="1" ht="14.25" customHeight="1" x14ac:dyDescent="0.35">
      <c r="A274" s="27" t="s">
        <v>1170</v>
      </c>
      <c r="B274" s="28" t="s">
        <v>1171</v>
      </c>
      <c r="C274" s="44"/>
      <c r="D274" s="44"/>
      <c r="E274" s="32">
        <f>SUMIF(Balance!$AB$135:$AB$368,Egresos!A274,Balance!$U$135:$V$368)</f>
        <v>0</v>
      </c>
      <c r="F274" s="32">
        <f t="shared" si="29"/>
        <v>0</v>
      </c>
      <c r="G274" s="10"/>
      <c r="H274" s="11"/>
      <c r="I274" s="11"/>
      <c r="J274" s="11"/>
      <c r="K274" s="11"/>
      <c r="L274" s="11"/>
      <c r="M274" s="11"/>
      <c r="N274" s="11"/>
    </row>
    <row r="275" spans="1:14" s="23" customFormat="1" ht="14.25" customHeight="1" x14ac:dyDescent="0.35">
      <c r="A275" s="27" t="s">
        <v>1172</v>
      </c>
      <c r="B275" s="28" t="s">
        <v>382</v>
      </c>
      <c r="C275" s="44"/>
      <c r="D275" s="44"/>
      <c r="E275" s="32">
        <f>SUMIF(Balance!$AB$135:$AB$368,Egresos!A275,Balance!$U$135:$V$368)</f>
        <v>80256617</v>
      </c>
      <c r="F275" s="32">
        <f t="shared" si="29"/>
        <v>-80256617</v>
      </c>
      <c r="G275" s="10"/>
      <c r="H275" s="11"/>
      <c r="I275" s="11"/>
      <c r="J275" s="11"/>
      <c r="K275" s="11"/>
      <c r="L275" s="11"/>
      <c r="M275" s="11"/>
      <c r="N275" s="11"/>
    </row>
    <row r="276" spans="1:14" s="23" customFormat="1" ht="14.25" customHeight="1" x14ac:dyDescent="0.35">
      <c r="A276" s="27" t="s">
        <v>1173</v>
      </c>
      <c r="B276" s="28" t="s">
        <v>1174</v>
      </c>
      <c r="C276" s="44"/>
      <c r="D276" s="44"/>
      <c r="E276" s="32">
        <f>SUMIF(Balance!$AB$135:$AB$368,Egresos!A276,Balance!$U$135:$V$368)</f>
        <v>0</v>
      </c>
      <c r="F276" s="32">
        <f t="shared" si="29"/>
        <v>0</v>
      </c>
      <c r="G276" s="10"/>
      <c r="H276" s="11"/>
      <c r="I276" s="11"/>
      <c r="J276" s="11"/>
      <c r="K276" s="11"/>
      <c r="L276" s="11"/>
      <c r="M276" s="11"/>
      <c r="N276" s="11"/>
    </row>
    <row r="277" spans="1:14" s="23" customFormat="1" ht="14.25" customHeight="1" x14ac:dyDescent="0.35">
      <c r="A277" s="27" t="s">
        <v>1175</v>
      </c>
      <c r="B277" s="28" t="s">
        <v>474</v>
      </c>
      <c r="C277" s="44"/>
      <c r="D277" s="44"/>
      <c r="E277" s="32">
        <f>SUMIF(Balance!$AB$135:$AB$368,Egresos!A277,Balance!$U$135:$V$368)</f>
        <v>12171597</v>
      </c>
      <c r="F277" s="32">
        <f t="shared" si="29"/>
        <v>-12171597</v>
      </c>
      <c r="G277" s="10"/>
      <c r="H277" s="11"/>
      <c r="I277" s="11"/>
      <c r="J277" s="11"/>
      <c r="K277" s="11"/>
      <c r="L277" s="11"/>
      <c r="M277" s="11"/>
      <c r="N277" s="11"/>
    </row>
    <row r="278" spans="1:14" s="23" customFormat="1" ht="14.25" customHeight="1" x14ac:dyDescent="0.35">
      <c r="A278" s="24" t="s">
        <v>1176</v>
      </c>
      <c r="B278" s="24" t="s">
        <v>1177</v>
      </c>
      <c r="C278" s="26">
        <f>SUM(C279+C280+C281+C282)</f>
        <v>15000000</v>
      </c>
      <c r="D278" s="26">
        <f>SUM(D279+D280+D281+D282)</f>
        <v>15000000</v>
      </c>
      <c r="E278" s="26">
        <f>SUM(E279+E280+E281+E282)</f>
        <v>746071</v>
      </c>
      <c r="F278" s="26">
        <f>SUM(F279+F280+F281+F282)</f>
        <v>14253929</v>
      </c>
      <c r="G278" s="10"/>
      <c r="H278" s="11"/>
      <c r="I278" s="11"/>
      <c r="J278" s="11"/>
      <c r="K278" s="11"/>
      <c r="L278" s="11"/>
      <c r="M278" s="11"/>
      <c r="N278" s="11"/>
    </row>
    <row r="279" spans="1:14" s="23" customFormat="1" ht="14.25" customHeight="1" x14ac:dyDescent="0.35">
      <c r="A279" s="27" t="s">
        <v>1178</v>
      </c>
      <c r="B279" s="28" t="s">
        <v>1179</v>
      </c>
      <c r="C279" s="32">
        <v>15000000</v>
      </c>
      <c r="D279" s="32">
        <v>15000000</v>
      </c>
      <c r="E279" s="32">
        <f>SUMIF(Balance!$AB$135:$AB$368,Egresos!A279,Balance!$U$135:$V$368)</f>
        <v>633080</v>
      </c>
      <c r="F279" s="32">
        <f t="shared" si="29"/>
        <v>14366920</v>
      </c>
      <c r="G279" s="10"/>
      <c r="H279" s="11"/>
      <c r="I279" s="11"/>
      <c r="J279" s="11"/>
      <c r="K279" s="11"/>
      <c r="L279" s="11"/>
      <c r="M279" s="11"/>
      <c r="N279" s="11"/>
    </row>
    <row r="280" spans="1:14" s="23" customFormat="1" ht="14.25" customHeight="1" x14ac:dyDescent="0.35">
      <c r="A280" s="27" t="s">
        <v>1180</v>
      </c>
      <c r="B280" s="28" t="s">
        <v>388</v>
      </c>
      <c r="C280" s="44"/>
      <c r="D280" s="44"/>
      <c r="E280" s="32">
        <f>SUMIF(Balance!$AB$135:$AB$368,Egresos!A280,Balance!$U$135:$V$368)</f>
        <v>112991</v>
      </c>
      <c r="F280" s="32">
        <f t="shared" si="29"/>
        <v>-112991</v>
      </c>
      <c r="G280" s="10"/>
      <c r="H280" s="11"/>
      <c r="I280" s="11"/>
      <c r="J280" s="11"/>
      <c r="K280" s="11"/>
      <c r="L280" s="11"/>
      <c r="M280" s="11"/>
      <c r="N280" s="11"/>
    </row>
    <row r="281" spans="1:14" s="23" customFormat="1" ht="14.25" customHeight="1" x14ac:dyDescent="0.35">
      <c r="A281" s="27" t="s">
        <v>1181</v>
      </c>
      <c r="B281" s="28" t="s">
        <v>1182</v>
      </c>
      <c r="C281" s="44"/>
      <c r="D281" s="44"/>
      <c r="E281" s="32">
        <f>SUMIF(Balance!$AB$135:$AB$368,Egresos!A281,Balance!$U$135:$V$368)</f>
        <v>0</v>
      </c>
      <c r="F281" s="32">
        <f t="shared" si="29"/>
        <v>0</v>
      </c>
      <c r="G281" s="10"/>
      <c r="H281" s="11"/>
      <c r="I281" s="11"/>
      <c r="J281" s="11"/>
      <c r="K281" s="11"/>
      <c r="L281" s="11"/>
      <c r="M281" s="11"/>
      <c r="N281" s="11"/>
    </row>
    <row r="282" spans="1:14" s="23" customFormat="1" ht="14.25" customHeight="1" x14ac:dyDescent="0.35">
      <c r="A282" s="27" t="s">
        <v>1183</v>
      </c>
      <c r="B282" s="28" t="s">
        <v>474</v>
      </c>
      <c r="C282" s="44"/>
      <c r="D282" s="44"/>
      <c r="E282" s="32">
        <f>SUMIF(Balance!$AB$135:$AB$368,Egresos!A282,Balance!$U$135:$V$368)</f>
        <v>0</v>
      </c>
      <c r="F282" s="32">
        <f t="shared" si="29"/>
        <v>0</v>
      </c>
      <c r="G282" s="10"/>
      <c r="H282" s="11"/>
      <c r="I282" s="11"/>
      <c r="J282" s="11"/>
      <c r="K282" s="11"/>
      <c r="L282" s="11"/>
      <c r="M282" s="11"/>
      <c r="N282" s="11"/>
    </row>
    <row r="283" spans="1:14" s="23" customFormat="1" ht="14.25" customHeight="1" x14ac:dyDescent="0.35">
      <c r="A283" s="24" t="s">
        <v>1184</v>
      </c>
      <c r="B283" s="24" t="s">
        <v>1185</v>
      </c>
      <c r="C283" s="26">
        <f>SUM(C284+C285+C286+C287+C288+C289+C290+C291+C292+C293+C294+C295)</f>
        <v>480000000</v>
      </c>
      <c r="D283" s="26">
        <f>SUM(D284+D285+D286+D287+D288+D289+D290+D291+D292+D293+D294+D295)</f>
        <v>480000000</v>
      </c>
      <c r="E283" s="26">
        <f>SUM(E284+E285+E286+E287+E288+E289+E290+E291+E292+E293+E294+E295)</f>
        <v>482130025</v>
      </c>
      <c r="F283" s="26">
        <f>SUM(F284+F285+F286+F287+F288+F289+F290+F291+F292+F293+F294+F295)</f>
        <v>-2130025</v>
      </c>
      <c r="G283" s="10"/>
      <c r="H283" s="11"/>
      <c r="I283" s="11"/>
      <c r="J283" s="11"/>
      <c r="K283" s="11"/>
      <c r="L283" s="11"/>
      <c r="M283" s="11"/>
      <c r="N283" s="11"/>
    </row>
    <row r="284" spans="1:14" s="23" customFormat="1" ht="14.25" customHeight="1" x14ac:dyDescent="0.35">
      <c r="A284" s="27" t="s">
        <v>1186</v>
      </c>
      <c r="B284" s="28" t="s">
        <v>390</v>
      </c>
      <c r="C284" s="32">
        <v>400000000</v>
      </c>
      <c r="D284" s="32">
        <v>400000000</v>
      </c>
      <c r="E284" s="32">
        <f>SUMIF(Balance!$AB$135:$AB$368,Egresos!A284,Balance!$U$135:$V$368)</f>
        <v>304671324</v>
      </c>
      <c r="F284" s="32">
        <f t="shared" si="29"/>
        <v>95328676</v>
      </c>
      <c r="G284" s="10"/>
      <c r="H284" s="11"/>
      <c r="I284" s="11"/>
      <c r="J284" s="11"/>
      <c r="K284" s="11"/>
      <c r="L284" s="11"/>
      <c r="M284" s="11"/>
      <c r="N284" s="11"/>
    </row>
    <row r="285" spans="1:14" s="23" customFormat="1" ht="14.25" customHeight="1" x14ac:dyDescent="0.35">
      <c r="A285" s="27" t="s">
        <v>1187</v>
      </c>
      <c r="B285" s="28" t="s">
        <v>392</v>
      </c>
      <c r="C285" s="32">
        <v>30000000</v>
      </c>
      <c r="D285" s="32">
        <v>30000000</v>
      </c>
      <c r="E285" s="32">
        <f>SUMIF(Balance!$AB$135:$AB$368,Egresos!A285,Balance!$U$135:$V$368)</f>
        <v>8138963</v>
      </c>
      <c r="F285" s="32">
        <f t="shared" si="29"/>
        <v>21861037</v>
      </c>
      <c r="G285" s="10"/>
      <c r="H285" s="11"/>
      <c r="I285" s="11"/>
      <c r="J285" s="11"/>
      <c r="K285" s="11"/>
      <c r="L285" s="11"/>
      <c r="M285" s="11"/>
      <c r="N285" s="11"/>
    </row>
    <row r="286" spans="1:14" s="23" customFormat="1" ht="14.25" customHeight="1" x14ac:dyDescent="0.35">
      <c r="A286" s="27" t="s">
        <v>1188</v>
      </c>
      <c r="B286" s="28" t="s">
        <v>1189</v>
      </c>
      <c r="C286" s="32"/>
      <c r="D286" s="32"/>
      <c r="E286" s="32">
        <f>SUMIF(Balance!$AB$135:$AB$368,Egresos!A286,Balance!$U$135:$V$368)</f>
        <v>0</v>
      </c>
      <c r="F286" s="32">
        <f t="shared" si="29"/>
        <v>0</v>
      </c>
      <c r="G286" s="10"/>
      <c r="H286" s="11"/>
      <c r="I286" s="11"/>
      <c r="J286" s="11"/>
      <c r="K286" s="11"/>
      <c r="L286" s="11"/>
      <c r="M286" s="11"/>
      <c r="N286" s="11"/>
    </row>
    <row r="287" spans="1:14" s="23" customFormat="1" ht="14.25" customHeight="1" x14ac:dyDescent="0.35">
      <c r="A287" s="27" t="s">
        <v>1190</v>
      </c>
      <c r="B287" s="28" t="s">
        <v>1191</v>
      </c>
      <c r="C287" s="32"/>
      <c r="D287" s="32"/>
      <c r="E287" s="32">
        <f>SUMIF(Balance!$AB$135:$AB$368,Egresos!A287,Balance!$U$135:$V$368)</f>
        <v>0</v>
      </c>
      <c r="F287" s="32">
        <f t="shared" si="29"/>
        <v>0</v>
      </c>
      <c r="G287" s="10"/>
      <c r="H287" s="11"/>
      <c r="I287" s="11"/>
      <c r="J287" s="11"/>
      <c r="K287" s="11"/>
      <c r="L287" s="11"/>
      <c r="M287" s="11"/>
      <c r="N287" s="11"/>
    </row>
    <row r="288" spans="1:14" s="23" customFormat="1" ht="14.25" customHeight="1" x14ac:dyDescent="0.35">
      <c r="A288" s="27" t="s">
        <v>1192</v>
      </c>
      <c r="B288" s="28" t="s">
        <v>1193</v>
      </c>
      <c r="C288" s="32"/>
      <c r="D288" s="32"/>
      <c r="E288" s="32">
        <f>SUMIF(Balance!$AB$135:$AB$368,Egresos!A288,Balance!$U$135:$V$368)</f>
        <v>0</v>
      </c>
      <c r="F288" s="32">
        <f t="shared" si="29"/>
        <v>0</v>
      </c>
      <c r="G288" s="10"/>
      <c r="H288" s="11"/>
      <c r="I288" s="11"/>
      <c r="J288" s="11"/>
      <c r="K288" s="11"/>
      <c r="L288" s="11"/>
      <c r="M288" s="11"/>
      <c r="N288" s="11"/>
    </row>
    <row r="289" spans="1:14" s="23" customFormat="1" ht="14.25" customHeight="1" x14ac:dyDescent="0.35">
      <c r="A289" s="27" t="s">
        <v>1194</v>
      </c>
      <c r="B289" s="28" t="s">
        <v>1195</v>
      </c>
      <c r="C289" s="32"/>
      <c r="D289" s="32"/>
      <c r="E289" s="32">
        <f>SUMIF(Balance!$AB$135:$AB$368,Egresos!A289,Balance!$U$135:$V$368)</f>
        <v>0</v>
      </c>
      <c r="F289" s="32">
        <f t="shared" si="29"/>
        <v>0</v>
      </c>
      <c r="G289" s="10"/>
      <c r="H289" s="11"/>
      <c r="I289" s="11"/>
      <c r="J289" s="11"/>
      <c r="K289" s="11"/>
      <c r="L289" s="11"/>
      <c r="M289" s="11"/>
      <c r="N289" s="11"/>
    </row>
    <row r="290" spans="1:14" s="23" customFormat="1" ht="14.25" customHeight="1" x14ac:dyDescent="0.35">
      <c r="A290" s="27" t="s">
        <v>1196</v>
      </c>
      <c r="B290" s="28" t="s">
        <v>394</v>
      </c>
      <c r="C290" s="32">
        <v>35000000</v>
      </c>
      <c r="D290" s="32">
        <v>35000000</v>
      </c>
      <c r="E290" s="32">
        <f>SUMIF(Balance!$AB$135:$AB$368,Egresos!A290,Balance!$U$135:$V$368)</f>
        <v>30548699</v>
      </c>
      <c r="F290" s="32">
        <f t="shared" si="29"/>
        <v>4451301</v>
      </c>
      <c r="G290" s="10"/>
      <c r="H290" s="11"/>
      <c r="I290" s="11"/>
      <c r="J290" s="11"/>
      <c r="K290" s="11"/>
      <c r="L290" s="11"/>
      <c r="M290" s="11"/>
      <c r="N290" s="11"/>
    </row>
    <row r="291" spans="1:14" s="23" customFormat="1" ht="14.25" customHeight="1" x14ac:dyDescent="0.35">
      <c r="A291" s="27" t="s">
        <v>1197</v>
      </c>
      <c r="B291" s="28" t="s">
        <v>1198</v>
      </c>
      <c r="C291" s="32">
        <v>15000000</v>
      </c>
      <c r="D291" s="32">
        <v>15000000</v>
      </c>
      <c r="E291" s="32">
        <f>SUMIF(Balance!$AB$135:$AB$368,Egresos!A291,Balance!$U$135:$V$368)</f>
        <v>9462500</v>
      </c>
      <c r="F291" s="32">
        <f t="shared" si="29"/>
        <v>5537500</v>
      </c>
      <c r="G291" s="10"/>
      <c r="H291" s="11"/>
      <c r="I291" s="11"/>
      <c r="J291" s="11"/>
      <c r="K291" s="11"/>
      <c r="L291" s="11"/>
      <c r="M291" s="11"/>
      <c r="N291" s="11"/>
    </row>
    <row r="292" spans="1:14" s="23" customFormat="1" ht="14.25" customHeight="1" x14ac:dyDescent="0.35">
      <c r="A292" s="27" t="s">
        <v>1199</v>
      </c>
      <c r="B292" s="28" t="s">
        <v>1200</v>
      </c>
      <c r="C292" s="32"/>
      <c r="D292" s="32"/>
      <c r="E292" s="32">
        <f>SUMIF(Balance!$AB$135:$AB$368,Egresos!A292,Balance!$U$135:$V$368)</f>
        <v>0</v>
      </c>
      <c r="F292" s="32">
        <f t="shared" si="29"/>
        <v>0</v>
      </c>
      <c r="G292" s="10"/>
      <c r="H292" s="11"/>
      <c r="I292" s="11"/>
      <c r="J292" s="11"/>
      <c r="K292" s="11"/>
      <c r="L292" s="11"/>
      <c r="M292" s="11"/>
      <c r="N292" s="11"/>
    </row>
    <row r="293" spans="1:14" s="23" customFormat="1" ht="14.25" customHeight="1" x14ac:dyDescent="0.35">
      <c r="A293" s="27" t="s">
        <v>1201</v>
      </c>
      <c r="B293" s="28" t="s">
        <v>1202</v>
      </c>
      <c r="C293" s="32"/>
      <c r="D293" s="32"/>
      <c r="E293" s="32">
        <f>SUMIF(Balance!$AB$135:$AB$368,Egresos!A293,Balance!$U$135:$V$368)</f>
        <v>491916</v>
      </c>
      <c r="F293" s="32">
        <f t="shared" si="29"/>
        <v>-491916</v>
      </c>
      <c r="G293" s="10"/>
      <c r="H293" s="11"/>
      <c r="I293" s="11"/>
      <c r="J293" s="11"/>
      <c r="K293" s="11"/>
      <c r="L293" s="11"/>
      <c r="M293" s="11"/>
      <c r="N293" s="11"/>
    </row>
    <row r="294" spans="1:14" s="23" customFormat="1" ht="14.25" customHeight="1" x14ac:dyDescent="0.35">
      <c r="A294" s="27" t="s">
        <v>1203</v>
      </c>
      <c r="B294" s="28" t="s">
        <v>1204</v>
      </c>
      <c r="C294" s="32"/>
      <c r="D294" s="32"/>
      <c r="E294" s="32">
        <f>SUMIF(Balance!$AB$135:$AB$368,Egresos!A294,Balance!$U$135:$V$368)</f>
        <v>722000</v>
      </c>
      <c r="F294" s="32">
        <f t="shared" si="29"/>
        <v>-722000</v>
      </c>
      <c r="G294" s="10"/>
      <c r="H294" s="11"/>
      <c r="I294" s="11"/>
      <c r="J294" s="11"/>
      <c r="K294" s="11"/>
      <c r="L294" s="11"/>
      <c r="M294" s="11"/>
      <c r="N294" s="11"/>
    </row>
    <row r="295" spans="1:14" s="23" customFormat="1" ht="14.25" customHeight="1" x14ac:dyDescent="0.35">
      <c r="A295" s="27" t="s">
        <v>1205</v>
      </c>
      <c r="B295" s="28" t="s">
        <v>474</v>
      </c>
      <c r="C295" s="32"/>
      <c r="D295" s="32"/>
      <c r="E295" s="32">
        <f>SUMIF(Balance!$AB$135:$AB$368,Egresos!A295,Balance!$U$135:$V$368)</f>
        <v>128094623</v>
      </c>
      <c r="F295" s="32">
        <f t="shared" si="29"/>
        <v>-128094623</v>
      </c>
      <c r="G295" s="10"/>
      <c r="H295" s="11"/>
      <c r="I295" s="11"/>
      <c r="J295" s="11"/>
      <c r="K295" s="11"/>
      <c r="L295" s="11"/>
      <c r="M295" s="11"/>
      <c r="N295" s="11"/>
    </row>
    <row r="296" spans="1:14" s="23" customFormat="1" ht="14.25" customHeight="1" x14ac:dyDescent="0.35">
      <c r="A296" s="24" t="s">
        <v>1206</v>
      </c>
      <c r="B296" s="24" t="s">
        <v>1207</v>
      </c>
      <c r="C296" s="26">
        <f>SUM(C297+C298+C299+C300+C301+C302+C303)</f>
        <v>65000000</v>
      </c>
      <c r="D296" s="26">
        <f>SUM(D297+D298+D299+D300+D301+D302+D303)</f>
        <v>65000000</v>
      </c>
      <c r="E296" s="26">
        <f>SUM(E297+E298+E299+E300+E301+E302+E303)</f>
        <v>238608288</v>
      </c>
      <c r="F296" s="26">
        <f>SUM(F297+F298+F299+F300+F301+F302+F303)</f>
        <v>-173608288</v>
      </c>
      <c r="G296" s="10"/>
      <c r="H296" s="11"/>
      <c r="I296" s="11"/>
      <c r="J296" s="11"/>
      <c r="K296" s="11"/>
      <c r="L296" s="11"/>
      <c r="M296" s="11"/>
      <c r="N296" s="11"/>
    </row>
    <row r="297" spans="1:14" s="23" customFormat="1" ht="14.25" customHeight="1" x14ac:dyDescent="0.35">
      <c r="A297" s="27" t="s">
        <v>1208</v>
      </c>
      <c r="B297" s="28" t="s">
        <v>1209</v>
      </c>
      <c r="C297" s="44"/>
      <c r="D297" s="44"/>
      <c r="E297" s="32">
        <f>SUMIF(Balance!$AB$135:$AB$368,Egresos!A297,Balance!$U$135:$V$368)</f>
        <v>0</v>
      </c>
      <c r="F297" s="32">
        <f t="shared" si="29"/>
        <v>0</v>
      </c>
      <c r="G297" s="10"/>
      <c r="H297" s="11"/>
      <c r="I297" s="11"/>
      <c r="J297" s="11"/>
      <c r="K297" s="11"/>
      <c r="L297" s="11"/>
      <c r="M297" s="11"/>
      <c r="N297" s="11"/>
    </row>
    <row r="298" spans="1:14" s="23" customFormat="1" ht="14.25" customHeight="1" x14ac:dyDescent="0.35">
      <c r="A298" s="27" t="s">
        <v>1210</v>
      </c>
      <c r="B298" s="28" t="s">
        <v>1211</v>
      </c>
      <c r="C298" s="32"/>
      <c r="D298" s="32"/>
      <c r="E298" s="32">
        <f>SUMIF(Balance!$AB$135:$AB$368,Egresos!A298,Balance!$U$135:$V$368)</f>
        <v>0</v>
      </c>
      <c r="F298" s="32">
        <f t="shared" si="29"/>
        <v>0</v>
      </c>
      <c r="G298" s="10"/>
      <c r="H298" s="11"/>
      <c r="I298" s="11"/>
      <c r="J298" s="11"/>
      <c r="K298" s="11"/>
      <c r="L298" s="11"/>
      <c r="M298" s="11"/>
      <c r="N298" s="11"/>
    </row>
    <row r="299" spans="1:14" s="23" customFormat="1" ht="14.25" customHeight="1" x14ac:dyDescent="0.35">
      <c r="A299" s="27" t="s">
        <v>1212</v>
      </c>
      <c r="B299" s="28" t="s">
        <v>400</v>
      </c>
      <c r="C299" s="32">
        <v>25000000</v>
      </c>
      <c r="D299" s="32">
        <v>25000000</v>
      </c>
      <c r="E299" s="32">
        <f>SUMIF(Balance!$AB$135:$AB$368,Egresos!A299,Balance!$U$135:$V$368)</f>
        <v>84256665</v>
      </c>
      <c r="F299" s="32">
        <f t="shared" si="29"/>
        <v>-59256665</v>
      </c>
      <c r="G299" s="10"/>
      <c r="H299" s="11"/>
      <c r="I299" s="11"/>
      <c r="J299" s="11"/>
      <c r="K299" s="11"/>
      <c r="L299" s="11"/>
      <c r="M299" s="11"/>
      <c r="N299" s="11"/>
    </row>
    <row r="300" spans="1:14" s="23" customFormat="1" ht="14.25" customHeight="1" x14ac:dyDescent="0.35">
      <c r="A300" s="27" t="s">
        <v>1213</v>
      </c>
      <c r="B300" s="28" t="s">
        <v>1214</v>
      </c>
      <c r="C300" s="32"/>
      <c r="D300" s="32"/>
      <c r="E300" s="32">
        <f>SUMIF(Balance!$AB$135:$AB$368,Egresos!A300,Balance!$U$135:$V$368)</f>
        <v>0</v>
      </c>
      <c r="F300" s="32">
        <f t="shared" si="29"/>
        <v>0</v>
      </c>
      <c r="G300" s="10"/>
      <c r="H300" s="11"/>
      <c r="I300" s="11"/>
      <c r="J300" s="11"/>
      <c r="K300" s="11"/>
      <c r="L300" s="11"/>
      <c r="M300" s="11"/>
      <c r="N300" s="11"/>
    </row>
    <row r="301" spans="1:14" s="23" customFormat="1" ht="14.25" customHeight="1" x14ac:dyDescent="0.35">
      <c r="A301" s="27" t="s">
        <v>1215</v>
      </c>
      <c r="B301" s="28" t="s">
        <v>1216</v>
      </c>
      <c r="C301" s="32"/>
      <c r="D301" s="32"/>
      <c r="E301" s="32">
        <f>SUMIF(Balance!$AB$135:$AB$368,Egresos!A301,Balance!$U$135:$V$368)</f>
        <v>0</v>
      </c>
      <c r="F301" s="32">
        <f t="shared" si="29"/>
        <v>0</v>
      </c>
      <c r="G301" s="10"/>
      <c r="H301" s="11"/>
      <c r="I301" s="11"/>
      <c r="J301" s="11"/>
      <c r="K301" s="11"/>
      <c r="L301" s="11"/>
      <c r="M301" s="11"/>
      <c r="N301" s="11"/>
    </row>
    <row r="302" spans="1:14" s="23" customFormat="1" ht="14.25" customHeight="1" x14ac:dyDescent="0.35">
      <c r="A302" s="27" t="s">
        <v>1217</v>
      </c>
      <c r="B302" s="28" t="s">
        <v>402</v>
      </c>
      <c r="C302" s="32">
        <v>40000000</v>
      </c>
      <c r="D302" s="32">
        <v>40000000</v>
      </c>
      <c r="E302" s="32">
        <f>SUMIF(Balance!$AB$135:$AB$368,Egresos!A302,Balance!$U$135:$V$368)</f>
        <v>25330288</v>
      </c>
      <c r="F302" s="32">
        <f t="shared" si="29"/>
        <v>14669712</v>
      </c>
      <c r="G302" s="10"/>
      <c r="H302" s="11"/>
      <c r="I302" s="11"/>
      <c r="J302" s="11"/>
      <c r="K302" s="11"/>
      <c r="L302" s="11"/>
      <c r="M302" s="11"/>
      <c r="N302" s="11"/>
    </row>
    <row r="303" spans="1:14" s="23" customFormat="1" ht="14.25" customHeight="1" x14ac:dyDescent="0.35">
      <c r="A303" s="27" t="s">
        <v>1218</v>
      </c>
      <c r="B303" s="28" t="s">
        <v>474</v>
      </c>
      <c r="C303" s="44"/>
      <c r="D303" s="44"/>
      <c r="E303" s="32">
        <f>SUMIF(Balance!$AB$135:$AB$368,Egresos!A303,Balance!$U$135:$V$368)</f>
        <v>129021335</v>
      </c>
      <c r="F303" s="32">
        <f t="shared" si="29"/>
        <v>-129021335</v>
      </c>
      <c r="G303" s="10"/>
      <c r="H303" s="11"/>
      <c r="I303" s="11"/>
      <c r="J303" s="11"/>
      <c r="K303" s="11"/>
      <c r="L303" s="11"/>
      <c r="M303" s="11"/>
      <c r="N303" s="11"/>
    </row>
    <row r="304" spans="1:14" s="23" customFormat="1" ht="14.25" customHeight="1" x14ac:dyDescent="0.35">
      <c r="A304" s="24" t="s">
        <v>1219</v>
      </c>
      <c r="B304" s="24" t="s">
        <v>1220</v>
      </c>
      <c r="C304" s="26">
        <f>SUM(C305+C306+C307+C308+C309)</f>
        <v>15000000</v>
      </c>
      <c r="D304" s="26">
        <f>SUM(D305+D306+D307+D308+D309)</f>
        <v>15000000</v>
      </c>
      <c r="E304" s="26">
        <f>SUM(E305+E306+E307+E308+E309)</f>
        <v>1832953</v>
      </c>
      <c r="F304" s="26">
        <f>SUM(F305+F306+F307+F308+F309)</f>
        <v>13167047</v>
      </c>
      <c r="G304" s="10"/>
      <c r="H304" s="11"/>
      <c r="I304" s="11"/>
      <c r="J304" s="11"/>
      <c r="K304" s="11"/>
      <c r="L304" s="11"/>
      <c r="M304" s="11"/>
      <c r="N304" s="11"/>
    </row>
    <row r="305" spans="1:14" s="23" customFormat="1" ht="14.25" customHeight="1" x14ac:dyDescent="0.35">
      <c r="A305" s="27" t="s">
        <v>1221</v>
      </c>
      <c r="B305" s="28" t="s">
        <v>1222</v>
      </c>
      <c r="C305" s="44"/>
      <c r="D305" s="44"/>
      <c r="E305" s="32">
        <f>SUMIF(Balance!$AB$135:$AB$368,Egresos!A305,Balance!$U$135:$V$368)</f>
        <v>0</v>
      </c>
      <c r="F305" s="32">
        <f>+D305-E305</f>
        <v>0</v>
      </c>
      <c r="G305" s="10"/>
      <c r="H305" s="11"/>
      <c r="I305" s="11"/>
      <c r="J305" s="11"/>
      <c r="K305" s="11"/>
      <c r="L305" s="11"/>
      <c r="M305" s="11"/>
      <c r="N305" s="11"/>
    </row>
    <row r="306" spans="1:14" s="23" customFormat="1" ht="14.25" customHeight="1" x14ac:dyDescent="0.35">
      <c r="A306" s="27" t="s">
        <v>1223</v>
      </c>
      <c r="B306" s="28" t="s">
        <v>406</v>
      </c>
      <c r="C306" s="32">
        <v>15000000</v>
      </c>
      <c r="D306" s="32">
        <v>15000000</v>
      </c>
      <c r="E306" s="32">
        <f>SUMIF(Balance!$AB$135:$AB$368,Egresos!A306,Balance!$U$135:$V$368)</f>
        <v>155434</v>
      </c>
      <c r="F306" s="32">
        <f t="shared" ref="F306:F321" si="30">+D306-E306</f>
        <v>14844566</v>
      </c>
      <c r="G306" s="10"/>
      <c r="H306" s="11"/>
      <c r="I306" s="11"/>
      <c r="J306" s="11"/>
      <c r="K306" s="11"/>
      <c r="L306" s="11"/>
      <c r="M306" s="11"/>
      <c r="N306" s="11"/>
    </row>
    <row r="307" spans="1:14" s="23" customFormat="1" ht="14.25" customHeight="1" x14ac:dyDescent="0.35">
      <c r="A307" s="27" t="s">
        <v>1224</v>
      </c>
      <c r="B307" s="28" t="s">
        <v>1225</v>
      </c>
      <c r="C307" s="44"/>
      <c r="D307" s="44"/>
      <c r="E307" s="32">
        <f>SUMIF(Balance!$AB$135:$AB$368,Egresos!A307,Balance!$U$135:$V$368)</f>
        <v>0</v>
      </c>
      <c r="F307" s="32">
        <f t="shared" si="30"/>
        <v>0</v>
      </c>
      <c r="G307" s="10"/>
      <c r="H307" s="11"/>
      <c r="I307" s="11"/>
      <c r="J307" s="11"/>
      <c r="K307" s="11"/>
      <c r="L307" s="11"/>
      <c r="M307" s="11"/>
      <c r="N307" s="11"/>
    </row>
    <row r="308" spans="1:14" s="23" customFormat="1" ht="14.25" customHeight="1" x14ac:dyDescent="0.35">
      <c r="A308" s="27" t="s">
        <v>1226</v>
      </c>
      <c r="B308" s="28" t="s">
        <v>1227</v>
      </c>
      <c r="C308" s="44"/>
      <c r="D308" s="44"/>
      <c r="E308" s="32">
        <f>SUMIF(Balance!$AB$135:$AB$368,Egresos!A308,Balance!$U$135:$V$368)</f>
        <v>0</v>
      </c>
      <c r="F308" s="32">
        <f t="shared" si="30"/>
        <v>0</v>
      </c>
      <c r="G308" s="10"/>
      <c r="H308" s="11"/>
      <c r="I308" s="11"/>
      <c r="J308" s="11"/>
      <c r="K308" s="11"/>
      <c r="L308" s="11"/>
      <c r="M308" s="11"/>
      <c r="N308" s="11"/>
    </row>
    <row r="309" spans="1:14" s="23" customFormat="1" ht="14.25" customHeight="1" x14ac:dyDescent="0.35">
      <c r="A309" s="27" t="s">
        <v>1228</v>
      </c>
      <c r="B309" s="28" t="s">
        <v>474</v>
      </c>
      <c r="C309" s="44"/>
      <c r="D309" s="44"/>
      <c r="E309" s="32">
        <f>SUMIF(Balance!$AB$135:$AB$368,Egresos!A309,Balance!$U$135:$V$368)</f>
        <v>1677519</v>
      </c>
      <c r="F309" s="32">
        <f t="shared" si="30"/>
        <v>-1677519</v>
      </c>
      <c r="G309" s="10"/>
      <c r="H309" s="11"/>
      <c r="I309" s="11"/>
      <c r="J309" s="11"/>
      <c r="K309" s="11"/>
      <c r="L309" s="11"/>
      <c r="M309" s="11"/>
      <c r="N309" s="11"/>
    </row>
    <row r="310" spans="1:14" s="23" customFormat="1" ht="14.25" customHeight="1" x14ac:dyDescent="0.35">
      <c r="A310" s="24" t="s">
        <v>1229</v>
      </c>
      <c r="B310" s="24" t="s">
        <v>1230</v>
      </c>
      <c r="C310" s="26">
        <f>SUM(C311+C312+C313+C314)</f>
        <v>150000000</v>
      </c>
      <c r="D310" s="26">
        <f>SUM(D311+D312+D313+D314)</f>
        <v>150000000</v>
      </c>
      <c r="E310" s="26">
        <f>SUM(E311+E312+E313+E314)</f>
        <v>51398244</v>
      </c>
      <c r="F310" s="26">
        <f>SUM(F311+F312+F313+F314)</f>
        <v>98601756</v>
      </c>
      <c r="G310" s="10"/>
      <c r="H310" s="11"/>
      <c r="I310" s="11"/>
      <c r="J310" s="11"/>
      <c r="K310" s="11"/>
      <c r="L310" s="11"/>
      <c r="M310" s="11"/>
      <c r="N310" s="11"/>
    </row>
    <row r="311" spans="1:14" s="23" customFormat="1" ht="14.25" customHeight="1" x14ac:dyDescent="0.35">
      <c r="A311" s="27" t="s">
        <v>1231</v>
      </c>
      <c r="B311" s="28" t="s">
        <v>1232</v>
      </c>
      <c r="C311" s="44"/>
      <c r="D311" s="44"/>
      <c r="E311" s="32">
        <f>SUMIF(Balance!$AB$135:$AB$368,Egresos!A311,Balance!$U$135:$V$368)</f>
        <v>0</v>
      </c>
      <c r="F311" s="32">
        <f t="shared" si="30"/>
        <v>0</v>
      </c>
      <c r="G311" s="10"/>
      <c r="H311" s="11"/>
      <c r="I311" s="11"/>
      <c r="J311" s="11"/>
      <c r="K311" s="11"/>
      <c r="L311" s="11"/>
      <c r="M311" s="11"/>
      <c r="N311" s="11"/>
    </row>
    <row r="312" spans="1:14" s="23" customFormat="1" ht="14.25" customHeight="1" x14ac:dyDescent="0.35">
      <c r="A312" s="27" t="s">
        <v>1233</v>
      </c>
      <c r="B312" s="28" t="s">
        <v>1234</v>
      </c>
      <c r="C312" s="32">
        <v>100000000</v>
      </c>
      <c r="D312" s="32">
        <v>100000000</v>
      </c>
      <c r="E312" s="32">
        <f>SUMIF(Balance!$AB$135:$AB$368,Egresos!A312,Balance!$U$135:$V$368)</f>
        <v>48320651</v>
      </c>
      <c r="F312" s="32">
        <f t="shared" si="30"/>
        <v>51679349</v>
      </c>
      <c r="G312" s="10"/>
      <c r="H312" s="11"/>
      <c r="I312" s="11"/>
      <c r="J312" s="11"/>
      <c r="K312" s="11"/>
      <c r="L312" s="11"/>
      <c r="M312" s="11"/>
      <c r="N312" s="11"/>
    </row>
    <row r="313" spans="1:14" s="23" customFormat="1" ht="14.25" customHeight="1" x14ac:dyDescent="0.35">
      <c r="A313" s="27" t="s">
        <v>1235</v>
      </c>
      <c r="B313" s="28" t="s">
        <v>1236</v>
      </c>
      <c r="C313" s="32">
        <v>50000000</v>
      </c>
      <c r="D313" s="32">
        <v>50000000</v>
      </c>
      <c r="E313" s="32">
        <f>SUMIF(Balance!$AB$135:$AB$368,Egresos!A313,Balance!$U$135:$V$368)</f>
        <v>3077593</v>
      </c>
      <c r="F313" s="32">
        <f t="shared" si="30"/>
        <v>46922407</v>
      </c>
      <c r="G313" s="10"/>
      <c r="H313" s="11"/>
      <c r="I313" s="11"/>
      <c r="J313" s="11"/>
      <c r="K313" s="11"/>
      <c r="L313" s="11"/>
      <c r="M313" s="11"/>
      <c r="N313" s="11"/>
    </row>
    <row r="314" spans="1:14" s="23" customFormat="1" ht="14.25" customHeight="1" x14ac:dyDescent="0.35">
      <c r="A314" s="27" t="s">
        <v>1237</v>
      </c>
      <c r="B314" s="28" t="s">
        <v>474</v>
      </c>
      <c r="C314" s="44"/>
      <c r="D314" s="44"/>
      <c r="E314" s="32">
        <f>SUMIF(Balance!$AB$135:$AB$368,Egresos!A314,Balance!$U$135:$V$368)</f>
        <v>0</v>
      </c>
      <c r="F314" s="32">
        <f t="shared" si="30"/>
        <v>0</v>
      </c>
      <c r="G314" s="10"/>
      <c r="H314" s="11"/>
      <c r="I314" s="11"/>
      <c r="J314" s="11"/>
      <c r="K314" s="11"/>
      <c r="L314" s="11"/>
      <c r="M314" s="11"/>
      <c r="N314" s="11"/>
    </row>
    <row r="315" spans="1:14" s="23" customFormat="1" ht="14.25" customHeight="1" x14ac:dyDescent="0.35">
      <c r="A315" s="24" t="s">
        <v>1238</v>
      </c>
      <c r="B315" s="24" t="s">
        <v>1239</v>
      </c>
      <c r="C315" s="26">
        <f>SUM(C316+C317+C318+C319+C320+C321)</f>
        <v>615000000</v>
      </c>
      <c r="D315" s="26">
        <f>SUM(D316+D317+D318+D319+D320+D321)</f>
        <v>615000000</v>
      </c>
      <c r="E315" s="26">
        <f>SUM(E316+E317+E318+E319+E320+E321)</f>
        <v>437130585</v>
      </c>
      <c r="F315" s="26">
        <f>SUM(F316+F317+F318+F319+F320+F321)</f>
        <v>177869415</v>
      </c>
      <c r="G315" s="10"/>
      <c r="H315" s="11"/>
      <c r="I315" s="11"/>
      <c r="J315" s="11"/>
      <c r="K315" s="11"/>
      <c r="L315" s="11"/>
      <c r="M315" s="11"/>
      <c r="N315" s="11"/>
    </row>
    <row r="316" spans="1:14" s="23" customFormat="1" ht="14.25" customHeight="1" x14ac:dyDescent="0.35">
      <c r="A316" s="27" t="s">
        <v>1240</v>
      </c>
      <c r="B316" s="28" t="s">
        <v>412</v>
      </c>
      <c r="C316" s="32">
        <v>15000000</v>
      </c>
      <c r="D316" s="32">
        <v>15000000</v>
      </c>
      <c r="E316" s="32">
        <f>SUMIF(Balance!$AB$135:$AB$368,Egresos!A316,Balance!$U$135:$V$368)</f>
        <v>4760962</v>
      </c>
      <c r="F316" s="32">
        <f t="shared" si="30"/>
        <v>10239038</v>
      </c>
      <c r="G316" s="10"/>
      <c r="H316" s="11"/>
      <c r="I316" s="11"/>
      <c r="J316" s="11"/>
      <c r="K316" s="11"/>
      <c r="L316" s="11"/>
      <c r="M316" s="11"/>
      <c r="N316" s="11"/>
    </row>
    <row r="317" spans="1:14" s="23" customFormat="1" ht="14.25" customHeight="1" x14ac:dyDescent="0.35">
      <c r="A317" s="27" t="s">
        <v>1241</v>
      </c>
      <c r="B317" s="28" t="s">
        <v>1242</v>
      </c>
      <c r="C317" s="32"/>
      <c r="D317" s="32"/>
      <c r="E317" s="32">
        <f>SUMIF(Balance!$AB$135:$AB$368,Egresos!A317,Balance!$U$135:$V$368)</f>
        <v>0</v>
      </c>
      <c r="F317" s="32">
        <f t="shared" si="30"/>
        <v>0</v>
      </c>
      <c r="G317" s="10"/>
      <c r="H317" s="11"/>
      <c r="I317" s="11"/>
      <c r="J317" s="11"/>
      <c r="K317" s="11"/>
      <c r="L317" s="11"/>
      <c r="M317" s="11"/>
      <c r="N317" s="11"/>
    </row>
    <row r="318" spans="1:14" s="23" customFormat="1" ht="14.25" customHeight="1" x14ac:dyDescent="0.35">
      <c r="A318" s="27" t="s">
        <v>1243</v>
      </c>
      <c r="B318" s="28" t="s">
        <v>1244</v>
      </c>
      <c r="C318" s="32"/>
      <c r="D318" s="32"/>
      <c r="E318" s="32">
        <f>SUMIF(Balance!$AB$135:$AB$368,Egresos!A318,Balance!$U$135:$V$368)</f>
        <v>5480326</v>
      </c>
      <c r="F318" s="32">
        <f t="shared" si="30"/>
        <v>-5480326</v>
      </c>
      <c r="G318" s="10"/>
      <c r="H318" s="11"/>
      <c r="I318" s="11"/>
      <c r="J318" s="11"/>
      <c r="K318" s="11"/>
      <c r="L318" s="11"/>
      <c r="M318" s="11"/>
      <c r="N318" s="11"/>
    </row>
    <row r="319" spans="1:14" s="23" customFormat="1" ht="14.25" customHeight="1" x14ac:dyDescent="0.35">
      <c r="A319" s="27" t="s">
        <v>1245</v>
      </c>
      <c r="B319" s="28" t="s">
        <v>1246</v>
      </c>
      <c r="C319" s="32"/>
      <c r="D319" s="32"/>
      <c r="E319" s="32">
        <f>SUMIF(Balance!$AB$135:$AB$368,Egresos!A319,Balance!$U$135:$V$368)</f>
        <v>0</v>
      </c>
      <c r="F319" s="32">
        <f t="shared" si="30"/>
        <v>0</v>
      </c>
      <c r="G319" s="10"/>
      <c r="H319" s="11"/>
      <c r="I319" s="11"/>
      <c r="J319" s="11"/>
      <c r="K319" s="11"/>
      <c r="L319" s="11"/>
      <c r="M319" s="11"/>
      <c r="N319" s="11"/>
    </row>
    <row r="320" spans="1:14" s="23" customFormat="1" ht="14.25" customHeight="1" x14ac:dyDescent="0.35">
      <c r="A320" s="27" t="s">
        <v>1247</v>
      </c>
      <c r="B320" s="28" t="s">
        <v>1248</v>
      </c>
      <c r="C320" s="32"/>
      <c r="D320" s="32"/>
      <c r="E320" s="32">
        <f>SUMIF(Balance!$AB$135:$AB$368,Egresos!A320,Balance!$U$135:$V$368)</f>
        <v>0</v>
      </c>
      <c r="F320" s="32">
        <f t="shared" si="30"/>
        <v>0</v>
      </c>
      <c r="G320" s="10"/>
      <c r="H320" s="11"/>
      <c r="I320" s="11"/>
      <c r="J320" s="11"/>
      <c r="K320" s="11"/>
      <c r="L320" s="11"/>
      <c r="M320" s="11"/>
      <c r="N320" s="11"/>
    </row>
    <row r="321" spans="1:14" s="23" customFormat="1" ht="14.25" customHeight="1" x14ac:dyDescent="0.35">
      <c r="A321" s="27" t="s">
        <v>1249</v>
      </c>
      <c r="B321" s="28" t="s">
        <v>474</v>
      </c>
      <c r="C321" s="32">
        <f>500000000+100000000</f>
        <v>600000000</v>
      </c>
      <c r="D321" s="32">
        <f>500000000+100000000</f>
        <v>600000000</v>
      </c>
      <c r="E321" s="32">
        <f>SUMIF(Balance!$AB$135:$AB$368,Egresos!A321,Balance!$U$135:$V$368)</f>
        <v>426889297</v>
      </c>
      <c r="F321" s="32">
        <f t="shared" si="30"/>
        <v>173110703</v>
      </c>
      <c r="G321" s="10"/>
      <c r="H321" s="11"/>
      <c r="I321" s="11"/>
      <c r="J321" s="11"/>
      <c r="K321" s="11"/>
      <c r="L321" s="11"/>
      <c r="M321" s="11"/>
      <c r="N321" s="11"/>
    </row>
    <row r="322" spans="1:14" s="23" customFormat="1" ht="14.25" customHeight="1" x14ac:dyDescent="0.35">
      <c r="A322" s="18" t="s">
        <v>1250</v>
      </c>
      <c r="B322" s="18" t="s">
        <v>1251</v>
      </c>
      <c r="C322" s="20">
        <f>SUM(C323+C325)</f>
        <v>230000000</v>
      </c>
      <c r="D322" s="20">
        <f>SUM(D323+D325)</f>
        <v>230000000</v>
      </c>
      <c r="E322" s="20">
        <f>SUM(E323+E325)</f>
        <v>174173804</v>
      </c>
      <c r="F322" s="20">
        <f>SUM(F323+F325)</f>
        <v>55826196</v>
      </c>
      <c r="G322" s="21" t="s">
        <v>446</v>
      </c>
      <c r="H322" s="11"/>
      <c r="I322" s="11"/>
      <c r="J322" s="11"/>
      <c r="K322" s="11"/>
      <c r="L322" s="11"/>
      <c r="M322" s="11"/>
      <c r="N322" s="11"/>
    </row>
    <row r="323" spans="1:14" s="23" customFormat="1" ht="14.25" customHeight="1" x14ac:dyDescent="0.35">
      <c r="A323" s="24" t="s">
        <v>1252</v>
      </c>
      <c r="B323" s="24" t="s">
        <v>1253</v>
      </c>
      <c r="C323" s="26">
        <f>SUM(C324)</f>
        <v>0</v>
      </c>
      <c r="D323" s="26">
        <f>SUM(D324)</f>
        <v>0</v>
      </c>
      <c r="E323" s="26">
        <f>SUM(E324)</f>
        <v>0</v>
      </c>
      <c r="F323" s="26">
        <f>SUM(F324)</f>
        <v>0</v>
      </c>
      <c r="G323" s="10"/>
      <c r="H323" s="11"/>
      <c r="I323" s="11"/>
      <c r="J323" s="11"/>
      <c r="K323" s="11"/>
      <c r="L323" s="11"/>
      <c r="M323" s="11"/>
      <c r="N323" s="11"/>
    </row>
    <row r="324" spans="1:14" s="23" customFormat="1" ht="14.25" customHeight="1" x14ac:dyDescent="0.35">
      <c r="A324" s="27" t="s">
        <v>1254</v>
      </c>
      <c r="B324" s="28" t="s">
        <v>1255</v>
      </c>
      <c r="C324" s="44"/>
      <c r="D324" s="44"/>
      <c r="E324" s="32">
        <f>SUMIF(Balance!$AB$135:$AB$368,Egresos!A324,Balance!$U$135:$V$368)</f>
        <v>0</v>
      </c>
      <c r="F324" s="32">
        <f t="shared" ref="F324" si="31">+D324-E324</f>
        <v>0</v>
      </c>
      <c r="G324" s="10"/>
      <c r="H324" s="11"/>
      <c r="I324" s="11"/>
      <c r="J324" s="11"/>
      <c r="K324" s="11"/>
      <c r="L324" s="11"/>
      <c r="M324" s="11"/>
      <c r="N324" s="11"/>
    </row>
    <row r="325" spans="1:14" s="23" customFormat="1" ht="14.25" customHeight="1" x14ac:dyDescent="0.35">
      <c r="A325" s="24" t="s">
        <v>1256</v>
      </c>
      <c r="B325" s="25" t="s">
        <v>1257</v>
      </c>
      <c r="C325" s="26">
        <f>C326+C327</f>
        <v>230000000</v>
      </c>
      <c r="D325" s="26">
        <f>D326+D327</f>
        <v>230000000</v>
      </c>
      <c r="E325" s="26">
        <f>E326+E327</f>
        <v>174173804</v>
      </c>
      <c r="F325" s="26">
        <f>F326+F327</f>
        <v>55826196</v>
      </c>
      <c r="G325" s="10"/>
      <c r="H325" s="11"/>
      <c r="I325" s="11"/>
      <c r="J325" s="11"/>
      <c r="K325" s="11"/>
      <c r="L325" s="11"/>
      <c r="M325" s="11"/>
      <c r="N325" s="11"/>
    </row>
    <row r="326" spans="1:14" s="23" customFormat="1" ht="14.25" customHeight="1" x14ac:dyDescent="0.35">
      <c r="A326" s="27" t="s">
        <v>1258</v>
      </c>
      <c r="B326" s="28" t="s">
        <v>1259</v>
      </c>
      <c r="C326" s="32">
        <v>180000000</v>
      </c>
      <c r="D326" s="32">
        <v>180000000</v>
      </c>
      <c r="E326" s="32">
        <f>SUMIF(Balance!$AB$135:$AB$368,Egresos!A326,Balance!$U$135:$V$368)</f>
        <v>4000000</v>
      </c>
      <c r="F326" s="32">
        <f t="shared" ref="F326:F327" si="32">+D326-E326</f>
        <v>176000000</v>
      </c>
      <c r="G326" s="10"/>
      <c r="H326" s="11"/>
      <c r="I326" s="11"/>
      <c r="J326" s="11"/>
      <c r="K326" s="11"/>
      <c r="L326" s="11"/>
      <c r="M326" s="11"/>
      <c r="N326" s="11"/>
    </row>
    <row r="327" spans="1:14" s="23" customFormat="1" ht="14.25" customHeight="1" x14ac:dyDescent="0.35">
      <c r="A327" s="27" t="s">
        <v>1260</v>
      </c>
      <c r="B327" s="28" t="s">
        <v>423</v>
      </c>
      <c r="C327" s="32">
        <v>50000000</v>
      </c>
      <c r="D327" s="32">
        <v>50000000</v>
      </c>
      <c r="E327" s="32">
        <f>SUMIF(Balance!$AB$135:$AB$368,Egresos!A327,Balance!$U$135:$V$368)</f>
        <v>170173804</v>
      </c>
      <c r="F327" s="32">
        <f t="shared" si="32"/>
        <v>-120173804</v>
      </c>
      <c r="G327" s="10"/>
      <c r="H327" s="11"/>
      <c r="I327" s="11"/>
      <c r="J327" s="11"/>
      <c r="K327" s="11"/>
      <c r="L327" s="11"/>
      <c r="M327" s="11"/>
      <c r="N327" s="11"/>
    </row>
    <row r="328" spans="1:14" s="23" customFormat="1" ht="14.25" customHeight="1" x14ac:dyDescent="0.35">
      <c r="A328" s="18" t="s">
        <v>1261</v>
      </c>
      <c r="B328" s="19" t="s">
        <v>1262</v>
      </c>
      <c r="C328" s="20">
        <f>SUM(C329+C340+C365)</f>
        <v>0</v>
      </c>
      <c r="D328" s="20">
        <f>SUM(D329+D340+D365)</f>
        <v>0</v>
      </c>
      <c r="E328" s="20">
        <f>SUM(E329+E340+E365)</f>
        <v>0</v>
      </c>
      <c r="F328" s="20">
        <f>SUM(F329+F340+F365)</f>
        <v>0</v>
      </c>
      <c r="G328" s="21" t="s">
        <v>446</v>
      </c>
      <c r="H328" s="11"/>
      <c r="I328" s="11"/>
      <c r="J328" s="11"/>
      <c r="K328" s="11"/>
      <c r="L328" s="11"/>
      <c r="M328" s="11"/>
      <c r="N328" s="11"/>
    </row>
    <row r="329" spans="1:14" s="23" customFormat="1" ht="14.25" customHeight="1" x14ac:dyDescent="0.35">
      <c r="A329" s="24" t="s">
        <v>1263</v>
      </c>
      <c r="B329" s="25" t="s">
        <v>1264</v>
      </c>
      <c r="C329" s="26">
        <f>SUM(C330+C331+C332+C333+C334+C335+C336+C337+C338+C339)</f>
        <v>0</v>
      </c>
      <c r="D329" s="26">
        <f>SUM(D330+D331+D332+D333+D334+D335+D336+D337+D338+D339)</f>
        <v>0</v>
      </c>
      <c r="E329" s="26">
        <f>SUM(E330+E331+E332+E333+E334+E335+E336+E337+E338+E339)</f>
        <v>0</v>
      </c>
      <c r="F329" s="26">
        <f>SUM(F330+F331+F332+F333+F334+F335+F336+F337+F338+F339)</f>
        <v>0</v>
      </c>
      <c r="G329" s="10"/>
      <c r="H329" s="11"/>
      <c r="I329" s="11"/>
      <c r="J329" s="11"/>
      <c r="K329" s="11"/>
      <c r="L329" s="11"/>
      <c r="M329" s="11"/>
      <c r="N329" s="11"/>
    </row>
    <row r="330" spans="1:14" s="23" customFormat="1" ht="14.25" customHeight="1" x14ac:dyDescent="0.35">
      <c r="A330" s="27" t="s">
        <v>1265</v>
      </c>
      <c r="B330" s="28" t="s">
        <v>1266</v>
      </c>
      <c r="C330" s="44"/>
      <c r="D330" s="44"/>
      <c r="E330" s="32">
        <f>SUMIF(Balance!$AB$135:$AB$368,Egresos!A330,Balance!$U$135:$V$368)</f>
        <v>0</v>
      </c>
      <c r="F330" s="44"/>
      <c r="G330" s="10"/>
      <c r="H330" s="11"/>
      <c r="I330" s="11"/>
      <c r="J330" s="11"/>
      <c r="K330" s="11"/>
      <c r="L330" s="11"/>
      <c r="M330" s="11"/>
      <c r="N330" s="11"/>
    </row>
    <row r="331" spans="1:14" s="23" customFormat="1" ht="14.25" customHeight="1" x14ac:dyDescent="0.35">
      <c r="A331" s="27" t="s">
        <v>1267</v>
      </c>
      <c r="B331" s="28" t="s">
        <v>1268</v>
      </c>
      <c r="C331" s="44"/>
      <c r="D331" s="44"/>
      <c r="E331" s="32">
        <f>SUMIF(Balance!$AB$135:$AB$368,Egresos!A331,Balance!$U$135:$V$368)</f>
        <v>0</v>
      </c>
      <c r="F331" s="44"/>
      <c r="G331" s="10"/>
      <c r="H331" s="11"/>
      <c r="I331" s="11"/>
      <c r="J331" s="11"/>
      <c r="K331" s="11"/>
      <c r="L331" s="11"/>
      <c r="M331" s="11"/>
      <c r="N331" s="11"/>
    </row>
    <row r="332" spans="1:14" s="23" customFormat="1" ht="14.25" customHeight="1" x14ac:dyDescent="0.35">
      <c r="A332" s="27" t="s">
        <v>1269</v>
      </c>
      <c r="B332" s="28" t="s">
        <v>1270</v>
      </c>
      <c r="C332" s="44"/>
      <c r="D332" s="44"/>
      <c r="E332" s="32">
        <f>SUMIF(Balance!$AB$135:$AB$368,Egresos!A332,Balance!$U$135:$V$368)</f>
        <v>0</v>
      </c>
      <c r="F332" s="44"/>
      <c r="G332" s="10"/>
      <c r="H332" s="11"/>
      <c r="I332" s="11"/>
      <c r="J332" s="11"/>
      <c r="K332" s="11"/>
      <c r="L332" s="11"/>
      <c r="M332" s="11"/>
      <c r="N332" s="11"/>
    </row>
    <row r="333" spans="1:14" s="23" customFormat="1" ht="14.25" customHeight="1" x14ac:dyDescent="0.35">
      <c r="A333" s="27" t="s">
        <v>1271</v>
      </c>
      <c r="B333" s="28" t="s">
        <v>1272</v>
      </c>
      <c r="C333" s="44"/>
      <c r="D333" s="44"/>
      <c r="E333" s="32">
        <f>SUMIF(Balance!$AB$135:$AB$368,Egresos!A333,Balance!$U$135:$V$368)</f>
        <v>0</v>
      </c>
      <c r="F333" s="44"/>
      <c r="G333" s="10"/>
      <c r="H333" s="11"/>
      <c r="I333" s="11"/>
      <c r="J333" s="11"/>
      <c r="K333" s="11"/>
      <c r="L333" s="11"/>
      <c r="M333" s="11"/>
      <c r="N333" s="11"/>
    </row>
    <row r="334" spans="1:14" s="23" customFormat="1" ht="14.25" customHeight="1" x14ac:dyDescent="0.35">
      <c r="A334" s="27" t="s">
        <v>1273</v>
      </c>
      <c r="B334" s="28" t="s">
        <v>1274</v>
      </c>
      <c r="C334" s="44"/>
      <c r="D334" s="44"/>
      <c r="E334" s="32">
        <f>SUMIF(Balance!$AB$135:$AB$368,Egresos!A334,Balance!$U$135:$V$368)</f>
        <v>0</v>
      </c>
      <c r="F334" s="44"/>
      <c r="G334" s="10"/>
      <c r="H334" s="11"/>
      <c r="I334" s="11"/>
      <c r="J334" s="11"/>
      <c r="K334" s="11"/>
      <c r="L334" s="11"/>
      <c r="M334" s="11"/>
      <c r="N334" s="11"/>
    </row>
    <row r="335" spans="1:14" s="23" customFormat="1" ht="14.25" customHeight="1" x14ac:dyDescent="0.35">
      <c r="A335" s="27" t="s">
        <v>1275</v>
      </c>
      <c r="B335" s="27" t="s">
        <v>1276</v>
      </c>
      <c r="C335" s="44"/>
      <c r="D335" s="44"/>
      <c r="E335" s="32">
        <f>SUMIF(Balance!$AB$135:$AB$368,Egresos!A335,Balance!$U$135:$V$368)</f>
        <v>0</v>
      </c>
      <c r="F335" s="44"/>
      <c r="G335" s="10"/>
      <c r="H335" s="11"/>
      <c r="I335" s="11"/>
      <c r="J335" s="11"/>
      <c r="K335" s="11"/>
      <c r="L335" s="11"/>
      <c r="M335" s="11"/>
      <c r="N335" s="11"/>
    </row>
    <row r="336" spans="1:14" s="23" customFormat="1" ht="14.25" customHeight="1" x14ac:dyDescent="0.35">
      <c r="A336" s="27" t="s">
        <v>1277</v>
      </c>
      <c r="B336" s="27" t="s">
        <v>1278</v>
      </c>
      <c r="C336" s="44"/>
      <c r="D336" s="44"/>
      <c r="E336" s="32">
        <f>SUMIF(Balance!$AB$135:$AB$368,Egresos!A336,Balance!$U$135:$V$368)</f>
        <v>0</v>
      </c>
      <c r="F336" s="44"/>
      <c r="G336" s="10"/>
      <c r="H336" s="11"/>
      <c r="I336" s="11"/>
      <c r="J336" s="11"/>
      <c r="K336" s="11"/>
      <c r="L336" s="11"/>
      <c r="M336" s="11"/>
      <c r="N336" s="11"/>
    </row>
    <row r="337" spans="1:14" s="23" customFormat="1" ht="14.25" customHeight="1" x14ac:dyDescent="0.35">
      <c r="A337" s="27" t="s">
        <v>1279</v>
      </c>
      <c r="B337" s="28" t="s">
        <v>1280</v>
      </c>
      <c r="C337" s="44"/>
      <c r="D337" s="44"/>
      <c r="E337" s="32">
        <f>SUMIF(Balance!$AB$135:$AB$368,Egresos!A337,Balance!$U$135:$V$368)</f>
        <v>0</v>
      </c>
      <c r="F337" s="44"/>
      <c r="G337" s="10"/>
      <c r="H337" s="11"/>
      <c r="I337" s="11"/>
      <c r="J337" s="11"/>
      <c r="K337" s="11"/>
      <c r="L337" s="11"/>
      <c r="M337" s="11"/>
      <c r="N337" s="11"/>
    </row>
    <row r="338" spans="1:14" s="23" customFormat="1" ht="14.25" customHeight="1" x14ac:dyDescent="0.35">
      <c r="A338" s="27" t="s">
        <v>1281</v>
      </c>
      <c r="B338" s="28" t="s">
        <v>1282</v>
      </c>
      <c r="C338" s="44"/>
      <c r="D338" s="44"/>
      <c r="E338" s="32">
        <f>SUMIF(Balance!$AB$135:$AB$368,Egresos!A338,Balance!$U$135:$V$368)</f>
        <v>0</v>
      </c>
      <c r="F338" s="44"/>
      <c r="G338" s="10"/>
      <c r="H338" s="11"/>
      <c r="I338" s="11"/>
      <c r="J338" s="11"/>
      <c r="K338" s="11"/>
      <c r="L338" s="11"/>
      <c r="M338" s="11"/>
      <c r="N338" s="11"/>
    </row>
    <row r="339" spans="1:14" s="23" customFormat="1" ht="14.25" customHeight="1" x14ac:dyDescent="0.35">
      <c r="A339" s="27" t="s">
        <v>1283</v>
      </c>
      <c r="B339" s="28" t="s">
        <v>1284</v>
      </c>
      <c r="C339" s="44"/>
      <c r="D339" s="44"/>
      <c r="E339" s="32">
        <f>SUMIF(Balance!$AB$135:$AB$368,Egresos!A339,Balance!$U$135:$V$368)</f>
        <v>0</v>
      </c>
      <c r="F339" s="44"/>
      <c r="G339" s="10"/>
      <c r="H339" s="11"/>
      <c r="I339" s="11"/>
      <c r="J339" s="11"/>
      <c r="K339" s="11"/>
      <c r="L339" s="11"/>
      <c r="M339" s="11"/>
      <c r="N339" s="11"/>
    </row>
    <row r="340" spans="1:14" s="23" customFormat="1" ht="14.25" customHeight="1" x14ac:dyDescent="0.35">
      <c r="A340" s="24" t="s">
        <v>1285</v>
      </c>
      <c r="B340" s="24" t="s">
        <v>1286</v>
      </c>
      <c r="C340" s="26">
        <f>SUM(C341+C342+C344+C347+C351+C355+C359+C360+C361)</f>
        <v>0</v>
      </c>
      <c r="D340" s="26">
        <f>SUM(D341+D342+D344+D347+D351+D355+D359+D360+D361)</f>
        <v>0</v>
      </c>
      <c r="E340" s="26">
        <f>SUM(E341+E342+E344+E347+E351+E355+E359+E360+E361)</f>
        <v>0</v>
      </c>
      <c r="F340" s="26">
        <f>SUM(F341+F342+F344+F347+F351+F355+F359+F360+F361)</f>
        <v>0</v>
      </c>
      <c r="G340" s="10"/>
      <c r="H340" s="11"/>
      <c r="I340" s="11"/>
      <c r="J340" s="11"/>
      <c r="K340" s="11"/>
      <c r="L340" s="11"/>
      <c r="M340" s="11"/>
      <c r="N340" s="11"/>
    </row>
    <row r="341" spans="1:14" s="23" customFormat="1" ht="14.25" customHeight="1" x14ac:dyDescent="0.35">
      <c r="A341" s="27" t="s">
        <v>1287</v>
      </c>
      <c r="B341" s="28" t="s">
        <v>1288</v>
      </c>
      <c r="C341" s="44"/>
      <c r="D341" s="44"/>
      <c r="E341" s="32">
        <f>SUMIF(Balance!$AB$135:$AB$368,Egresos!A341,Balance!$U$135:$V$368)</f>
        <v>0</v>
      </c>
      <c r="F341" s="44"/>
      <c r="G341" s="10"/>
      <c r="H341" s="11"/>
      <c r="I341" s="11"/>
      <c r="J341" s="11"/>
      <c r="K341" s="11"/>
      <c r="L341" s="11"/>
      <c r="M341" s="11"/>
      <c r="N341" s="11"/>
    </row>
    <row r="342" spans="1:14" s="23" customFormat="1" ht="14.25" customHeight="1" x14ac:dyDescent="0.35">
      <c r="A342" s="27" t="s">
        <v>1289</v>
      </c>
      <c r="B342" s="28" t="s">
        <v>1290</v>
      </c>
      <c r="C342" s="29">
        <f>SUM(C343)</f>
        <v>0</v>
      </c>
      <c r="D342" s="29">
        <f>SUM(D343)</f>
        <v>0</v>
      </c>
      <c r="E342" s="29">
        <f>SUM(E343)</f>
        <v>0</v>
      </c>
      <c r="F342" s="29">
        <f>SUM(F343)</f>
        <v>0</v>
      </c>
      <c r="G342" s="10"/>
      <c r="H342" s="11"/>
      <c r="I342" s="11"/>
      <c r="J342" s="11"/>
      <c r="K342" s="11"/>
      <c r="L342" s="11"/>
      <c r="M342" s="11"/>
      <c r="N342" s="11"/>
    </row>
    <row r="343" spans="1:14" s="23" customFormat="1" ht="14.25" customHeight="1" x14ac:dyDescent="0.35">
      <c r="A343" s="30" t="s">
        <v>1291</v>
      </c>
      <c r="B343" s="31" t="s">
        <v>1292</v>
      </c>
      <c r="C343" s="32"/>
      <c r="D343" s="32"/>
      <c r="E343" s="32">
        <f>SUMIF(Balance!$AB$135:$AB$368,Egresos!A343,Balance!$U$135:$V$368)</f>
        <v>0</v>
      </c>
      <c r="F343" s="32"/>
      <c r="G343" s="10"/>
      <c r="H343" s="11"/>
      <c r="I343" s="11"/>
      <c r="J343" s="11"/>
      <c r="K343" s="11"/>
      <c r="L343" s="11"/>
      <c r="M343" s="11"/>
      <c r="N343" s="11"/>
    </row>
    <row r="344" spans="1:14" s="23" customFormat="1" ht="14.25" customHeight="1" x14ac:dyDescent="0.35">
      <c r="A344" s="27" t="s">
        <v>1293</v>
      </c>
      <c r="B344" s="28" t="s">
        <v>1294</v>
      </c>
      <c r="C344" s="29">
        <f>SUM(C345+C346)</f>
        <v>0</v>
      </c>
      <c r="D344" s="29">
        <f>SUM(D345+D346)</f>
        <v>0</v>
      </c>
      <c r="E344" s="29">
        <f>SUM(E345+E346)</f>
        <v>0</v>
      </c>
      <c r="F344" s="29">
        <f>SUM(F345+F346)</f>
        <v>0</v>
      </c>
      <c r="G344" s="10"/>
      <c r="H344" s="11"/>
      <c r="I344" s="11"/>
      <c r="J344" s="11"/>
      <c r="K344" s="11"/>
      <c r="L344" s="11"/>
      <c r="M344" s="11"/>
      <c r="N344" s="11"/>
    </row>
    <row r="345" spans="1:14" s="23" customFormat="1" ht="14.25" customHeight="1" x14ac:dyDescent="0.35">
      <c r="A345" s="30" t="s">
        <v>1295</v>
      </c>
      <c r="B345" s="31" t="s">
        <v>1296</v>
      </c>
      <c r="C345" s="32"/>
      <c r="D345" s="32"/>
      <c r="E345" s="32">
        <f>SUMIF(Balance!$AB$135:$AB$368,Egresos!A345,Balance!$U$135:$V$368)</f>
        <v>0</v>
      </c>
      <c r="F345" s="32"/>
      <c r="G345" s="10"/>
      <c r="H345" s="11"/>
      <c r="I345" s="11"/>
      <c r="J345" s="11"/>
      <c r="K345" s="11"/>
      <c r="L345" s="11"/>
      <c r="M345" s="11"/>
      <c r="N345" s="11"/>
    </row>
    <row r="346" spans="1:14" s="23" customFormat="1" ht="14.25" customHeight="1" x14ac:dyDescent="0.35">
      <c r="A346" s="30" t="s">
        <v>1297</v>
      </c>
      <c r="B346" s="31" t="s">
        <v>1298</v>
      </c>
      <c r="C346" s="32"/>
      <c r="D346" s="32"/>
      <c r="E346" s="32">
        <f>SUMIF(Balance!$AB$135:$AB$368,Egresos!A346,Balance!$U$135:$V$368)</f>
        <v>0</v>
      </c>
      <c r="F346" s="32"/>
      <c r="G346" s="10"/>
      <c r="H346" s="11"/>
      <c r="I346" s="11"/>
      <c r="J346" s="11"/>
      <c r="K346" s="11"/>
      <c r="L346" s="11"/>
      <c r="M346" s="11"/>
      <c r="N346" s="11"/>
    </row>
    <row r="347" spans="1:14" s="23" customFormat="1" ht="14.25" customHeight="1" x14ac:dyDescent="0.35">
      <c r="A347" s="27" t="s">
        <v>1299</v>
      </c>
      <c r="B347" s="28" t="s">
        <v>1300</v>
      </c>
      <c r="C347" s="29">
        <f>SUM(C348+C349+C350)</f>
        <v>0</v>
      </c>
      <c r="D347" s="29">
        <f>SUM(D348+D349+D350)</f>
        <v>0</v>
      </c>
      <c r="E347" s="29">
        <f>SUM(E348+E349+E350)</f>
        <v>0</v>
      </c>
      <c r="F347" s="29">
        <f>SUM(F348+F349+F350)</f>
        <v>0</v>
      </c>
      <c r="G347" s="10"/>
      <c r="H347" s="11"/>
      <c r="I347" s="11"/>
      <c r="J347" s="11"/>
      <c r="K347" s="11"/>
      <c r="L347" s="11"/>
      <c r="M347" s="11"/>
      <c r="N347" s="11"/>
    </row>
    <row r="348" spans="1:14" s="23" customFormat="1" ht="14.25" customHeight="1" x14ac:dyDescent="0.35">
      <c r="A348" s="30" t="s">
        <v>1301</v>
      </c>
      <c r="B348" s="31" t="s">
        <v>1302</v>
      </c>
      <c r="C348" s="32"/>
      <c r="D348" s="32"/>
      <c r="E348" s="32">
        <f>SUMIF(Balance!$AB$135:$AB$368,Egresos!A348,Balance!$U$135:$V$368)</f>
        <v>0</v>
      </c>
      <c r="F348" s="32"/>
      <c r="G348" s="10"/>
      <c r="H348" s="11"/>
      <c r="I348" s="11"/>
      <c r="J348" s="11"/>
      <c r="K348" s="11"/>
      <c r="L348" s="11"/>
      <c r="M348" s="11"/>
      <c r="N348" s="11"/>
    </row>
    <row r="349" spans="1:14" s="23" customFormat="1" ht="14.25" customHeight="1" x14ac:dyDescent="0.35">
      <c r="A349" s="30" t="s">
        <v>1303</v>
      </c>
      <c r="B349" s="31" t="s">
        <v>1304</v>
      </c>
      <c r="C349" s="32"/>
      <c r="D349" s="32"/>
      <c r="E349" s="32">
        <f>SUMIF(Balance!$AB$135:$AB$368,Egresos!A349,Balance!$U$135:$V$368)</f>
        <v>0</v>
      </c>
      <c r="F349" s="32"/>
      <c r="G349" s="10"/>
      <c r="H349" s="11"/>
      <c r="I349" s="11"/>
      <c r="J349" s="11"/>
      <c r="K349" s="11"/>
      <c r="L349" s="11"/>
      <c r="M349" s="11"/>
      <c r="N349" s="11"/>
    </row>
    <row r="350" spans="1:14" s="23" customFormat="1" ht="14.25" customHeight="1" x14ac:dyDescent="0.35">
      <c r="A350" s="30" t="s">
        <v>1305</v>
      </c>
      <c r="B350" s="31" t="s">
        <v>1306</v>
      </c>
      <c r="C350" s="32"/>
      <c r="D350" s="32"/>
      <c r="E350" s="32">
        <f>SUMIF(Balance!$AB$135:$AB$368,Egresos!A350,Balance!$U$135:$V$368)</f>
        <v>0</v>
      </c>
      <c r="F350" s="32"/>
      <c r="G350" s="10"/>
      <c r="H350" s="11"/>
      <c r="I350" s="11"/>
      <c r="J350" s="11"/>
      <c r="K350" s="11"/>
      <c r="L350" s="11"/>
      <c r="M350" s="11"/>
      <c r="N350" s="11"/>
    </row>
    <row r="351" spans="1:14" s="23" customFormat="1" ht="14.25" customHeight="1" x14ac:dyDescent="0.35">
      <c r="A351" s="27" t="s">
        <v>1307</v>
      </c>
      <c r="B351" s="28" t="s">
        <v>1308</v>
      </c>
      <c r="C351" s="29">
        <f>SUM(C352+C353+C354)</f>
        <v>0</v>
      </c>
      <c r="D351" s="29">
        <f>SUM(D352+D353+D354)</f>
        <v>0</v>
      </c>
      <c r="E351" s="29">
        <f>SUM(E352+E353+E354)</f>
        <v>0</v>
      </c>
      <c r="F351" s="29">
        <f>SUM(F352+F353+F354)</f>
        <v>0</v>
      </c>
      <c r="G351" s="10"/>
      <c r="H351" s="11"/>
      <c r="I351" s="11"/>
      <c r="J351" s="11"/>
      <c r="K351" s="11"/>
      <c r="L351" s="11"/>
      <c r="M351" s="11"/>
      <c r="N351" s="11"/>
    </row>
    <row r="352" spans="1:14" s="23" customFormat="1" ht="14.25" customHeight="1" x14ac:dyDescent="0.35">
      <c r="A352" s="30" t="s">
        <v>1309</v>
      </c>
      <c r="B352" s="31" t="s">
        <v>1302</v>
      </c>
      <c r="C352" s="32"/>
      <c r="D352" s="32"/>
      <c r="E352" s="32">
        <f>SUMIF(Balance!$AB$135:$AB$368,Egresos!A352,Balance!$U$135:$V$368)</f>
        <v>0</v>
      </c>
      <c r="F352" s="32"/>
      <c r="G352" s="10"/>
      <c r="H352" s="11"/>
      <c r="I352" s="11"/>
      <c r="J352" s="11"/>
      <c r="K352" s="11"/>
      <c r="L352" s="11"/>
      <c r="M352" s="11"/>
      <c r="N352" s="11"/>
    </row>
    <row r="353" spans="1:14" s="23" customFormat="1" ht="14.25" customHeight="1" x14ac:dyDescent="0.35">
      <c r="A353" s="30" t="s">
        <v>1310</v>
      </c>
      <c r="B353" s="31" t="s">
        <v>1304</v>
      </c>
      <c r="C353" s="32"/>
      <c r="D353" s="32"/>
      <c r="E353" s="32">
        <f>SUMIF(Balance!$AB$135:$AB$368,Egresos!A353,Balance!$U$135:$V$368)</f>
        <v>0</v>
      </c>
      <c r="F353" s="32"/>
      <c r="G353" s="10"/>
      <c r="H353" s="11"/>
      <c r="I353" s="11"/>
      <c r="J353" s="11"/>
      <c r="K353" s="11"/>
      <c r="L353" s="11"/>
      <c r="M353" s="11"/>
      <c r="N353" s="11"/>
    </row>
    <row r="354" spans="1:14" s="23" customFormat="1" ht="14.25" customHeight="1" x14ac:dyDescent="0.35">
      <c r="A354" s="30" t="s">
        <v>1311</v>
      </c>
      <c r="B354" s="31" t="s">
        <v>1306</v>
      </c>
      <c r="C354" s="32"/>
      <c r="D354" s="32"/>
      <c r="E354" s="32">
        <f>SUMIF(Balance!$AB$135:$AB$368,Egresos!A354,Balance!$U$135:$V$368)</f>
        <v>0</v>
      </c>
      <c r="F354" s="32"/>
      <c r="G354" s="10"/>
      <c r="H354" s="11"/>
      <c r="I354" s="11"/>
      <c r="J354" s="11"/>
      <c r="K354" s="11"/>
      <c r="L354" s="11"/>
      <c r="M354" s="11"/>
      <c r="N354" s="11"/>
    </row>
    <row r="355" spans="1:14" s="23" customFormat="1" ht="14.25" customHeight="1" x14ac:dyDescent="0.35">
      <c r="A355" s="27" t="s">
        <v>1312</v>
      </c>
      <c r="B355" s="28" t="s">
        <v>1313</v>
      </c>
      <c r="C355" s="29">
        <f>SUM(C356+C357+C358)</f>
        <v>0</v>
      </c>
      <c r="D355" s="29">
        <f>SUM(D356+D357+D358)</f>
        <v>0</v>
      </c>
      <c r="E355" s="29">
        <f>SUM(E356+E357+E358)</f>
        <v>0</v>
      </c>
      <c r="F355" s="29">
        <f>SUM(F356+F357+F358)</f>
        <v>0</v>
      </c>
      <c r="G355" s="10"/>
      <c r="H355" s="11"/>
      <c r="I355" s="11"/>
      <c r="J355" s="11"/>
      <c r="K355" s="11"/>
      <c r="L355" s="11"/>
      <c r="M355" s="11"/>
      <c r="N355" s="11"/>
    </row>
    <row r="356" spans="1:14" s="23" customFormat="1" ht="14.25" customHeight="1" x14ac:dyDescent="0.35">
      <c r="A356" s="30" t="s">
        <v>1314</v>
      </c>
      <c r="B356" s="31" t="s">
        <v>1315</v>
      </c>
      <c r="C356" s="32"/>
      <c r="D356" s="32"/>
      <c r="E356" s="32">
        <f>SUMIF(Balance!$AB$135:$AB$368,Egresos!A356,Balance!$U$135:$V$368)</f>
        <v>0</v>
      </c>
      <c r="F356" s="32"/>
      <c r="G356" s="10"/>
      <c r="H356" s="11"/>
      <c r="I356" s="11"/>
      <c r="J356" s="11"/>
      <c r="K356" s="11"/>
      <c r="L356" s="11"/>
      <c r="M356" s="11"/>
      <c r="N356" s="11"/>
    </row>
    <row r="357" spans="1:14" s="23" customFormat="1" ht="14.25" customHeight="1" x14ac:dyDescent="0.35">
      <c r="A357" s="30" t="s">
        <v>1316</v>
      </c>
      <c r="B357" s="31" t="s">
        <v>1317</v>
      </c>
      <c r="C357" s="45"/>
      <c r="D357" s="45"/>
      <c r="E357" s="32">
        <f>SUMIF(Balance!$AB$135:$AB$368,Egresos!A357,Balance!$U$135:$V$368)</f>
        <v>0</v>
      </c>
      <c r="F357" s="45"/>
      <c r="G357" s="10"/>
      <c r="H357" s="11"/>
      <c r="I357" s="11"/>
      <c r="J357" s="11"/>
      <c r="K357" s="11"/>
      <c r="L357" s="11"/>
      <c r="M357" s="11"/>
      <c r="N357" s="11"/>
    </row>
    <row r="358" spans="1:14" s="23" customFormat="1" ht="30.75" customHeight="1" x14ac:dyDescent="0.35">
      <c r="A358" s="30" t="s">
        <v>1318</v>
      </c>
      <c r="B358" s="46" t="s">
        <v>1319</v>
      </c>
      <c r="C358" s="45"/>
      <c r="D358" s="45"/>
      <c r="E358" s="32">
        <f>SUMIF(Balance!$AB$135:$AB$368,Egresos!A358,Balance!$U$135:$V$368)</f>
        <v>0</v>
      </c>
      <c r="F358" s="45"/>
      <c r="G358" s="10"/>
      <c r="H358" s="11"/>
      <c r="I358" s="11"/>
      <c r="J358" s="11"/>
      <c r="K358" s="11"/>
      <c r="L358" s="11"/>
      <c r="M358" s="11"/>
      <c r="N358" s="11"/>
    </row>
    <row r="359" spans="1:14" s="23" customFormat="1" ht="14.25" customHeight="1" x14ac:dyDescent="0.35">
      <c r="A359" s="27" t="s">
        <v>1320</v>
      </c>
      <c r="B359" s="28" t="s">
        <v>1321</v>
      </c>
      <c r="C359" s="44"/>
      <c r="D359" s="44"/>
      <c r="E359" s="32">
        <f>SUMIF(Balance!$AB$135:$AB$368,Egresos!A359,Balance!$U$135:$V$368)</f>
        <v>0</v>
      </c>
      <c r="F359" s="44"/>
      <c r="G359" s="10"/>
      <c r="H359" s="11"/>
      <c r="I359" s="11"/>
      <c r="J359" s="11"/>
      <c r="K359" s="11"/>
      <c r="L359" s="11"/>
      <c r="M359" s="11"/>
      <c r="N359" s="11"/>
    </row>
    <row r="360" spans="1:14" s="23" customFormat="1" ht="14.25" customHeight="1" x14ac:dyDescent="0.35">
      <c r="A360" s="27" t="s">
        <v>1322</v>
      </c>
      <c r="B360" s="28" t="s">
        <v>1323</v>
      </c>
      <c r="C360" s="44"/>
      <c r="D360" s="44"/>
      <c r="E360" s="32">
        <f>SUMIF(Balance!$AB$135:$AB$368,Egresos!A360,Balance!$U$135:$V$368)</f>
        <v>0</v>
      </c>
      <c r="F360" s="44"/>
      <c r="G360" s="10"/>
      <c r="H360" s="11"/>
      <c r="I360" s="11"/>
      <c r="J360" s="11"/>
      <c r="K360" s="11"/>
      <c r="L360" s="11"/>
      <c r="M360" s="11"/>
      <c r="N360" s="11"/>
    </row>
    <row r="361" spans="1:14" s="23" customFormat="1" ht="14.25" customHeight="1" x14ac:dyDescent="0.35">
      <c r="A361" s="27" t="s">
        <v>1324</v>
      </c>
      <c r="B361" s="28" t="s">
        <v>1325</v>
      </c>
      <c r="C361" s="29">
        <f>SUM(C362+C363+C364)</f>
        <v>0</v>
      </c>
      <c r="D361" s="29">
        <f>SUM(D362+D363+D364)</f>
        <v>0</v>
      </c>
      <c r="E361" s="29">
        <f>SUM(E362+E363+E364)</f>
        <v>0</v>
      </c>
      <c r="F361" s="29">
        <f>SUM(F362+F363+F364)</f>
        <v>0</v>
      </c>
      <c r="G361" s="10"/>
      <c r="H361" s="11"/>
      <c r="I361" s="11"/>
      <c r="J361" s="11"/>
      <c r="K361" s="11"/>
      <c r="L361" s="11"/>
      <c r="M361" s="11"/>
      <c r="N361" s="11"/>
    </row>
    <row r="362" spans="1:14" s="23" customFormat="1" ht="14.25" customHeight="1" x14ac:dyDescent="0.35">
      <c r="A362" s="30" t="s">
        <v>1326</v>
      </c>
      <c r="B362" s="31" t="s">
        <v>1327</v>
      </c>
      <c r="C362" s="32"/>
      <c r="D362" s="32"/>
      <c r="E362" s="32">
        <f>SUMIF(Balance!$AB$135:$AB$368,Egresos!A362,Balance!$U$135:$V$368)</f>
        <v>0</v>
      </c>
      <c r="F362" s="32"/>
      <c r="G362" s="10"/>
      <c r="H362" s="11"/>
      <c r="I362" s="11"/>
      <c r="J362" s="11"/>
      <c r="K362" s="11"/>
      <c r="L362" s="11"/>
      <c r="M362" s="11"/>
      <c r="N362" s="11"/>
    </row>
    <row r="363" spans="1:14" s="23" customFormat="1" ht="14.25" customHeight="1" x14ac:dyDescent="0.35">
      <c r="A363" s="30" t="s">
        <v>1328</v>
      </c>
      <c r="B363" s="31" t="s">
        <v>1329</v>
      </c>
      <c r="C363" s="32"/>
      <c r="D363" s="32"/>
      <c r="E363" s="32">
        <f>SUMIF(Balance!$AB$135:$AB$368,Egresos!A363,Balance!$U$135:$V$368)</f>
        <v>0</v>
      </c>
      <c r="F363" s="32"/>
      <c r="G363" s="10"/>
      <c r="H363" s="11"/>
      <c r="I363" s="11"/>
      <c r="J363" s="11"/>
      <c r="K363" s="11"/>
      <c r="L363" s="11"/>
      <c r="M363" s="11"/>
      <c r="N363" s="11"/>
    </row>
    <row r="364" spans="1:14" s="23" customFormat="1" ht="14.25" customHeight="1" x14ac:dyDescent="0.35">
      <c r="A364" s="30" t="s">
        <v>1330</v>
      </c>
      <c r="B364" s="31" t="s">
        <v>1331</v>
      </c>
      <c r="C364" s="32"/>
      <c r="D364" s="32"/>
      <c r="E364" s="32">
        <f>SUMIF(Balance!$AB$135:$AB$368,Egresos!A364,Balance!$U$135:$V$368)</f>
        <v>0</v>
      </c>
      <c r="F364" s="32"/>
      <c r="G364" s="10"/>
      <c r="H364" s="11"/>
      <c r="I364" s="11"/>
      <c r="J364" s="11"/>
      <c r="K364" s="11"/>
      <c r="L364" s="11"/>
      <c r="M364" s="11"/>
      <c r="N364" s="11"/>
    </row>
    <row r="365" spans="1:14" s="23" customFormat="1" ht="14.25" customHeight="1" x14ac:dyDescent="0.35">
      <c r="A365" s="24" t="s">
        <v>1332</v>
      </c>
      <c r="B365" s="25" t="s">
        <v>1333</v>
      </c>
      <c r="C365" s="26">
        <f>C366+C367</f>
        <v>0</v>
      </c>
      <c r="D365" s="26">
        <f>D366+D367</f>
        <v>0</v>
      </c>
      <c r="E365" s="26">
        <f>E366+E367</f>
        <v>0</v>
      </c>
      <c r="F365" s="26">
        <f>F366+F367</f>
        <v>0</v>
      </c>
      <c r="G365" s="10"/>
      <c r="H365" s="11"/>
      <c r="I365" s="11"/>
      <c r="J365" s="11"/>
      <c r="K365" s="11"/>
      <c r="L365" s="11"/>
      <c r="M365" s="11"/>
      <c r="N365" s="11"/>
    </row>
    <row r="366" spans="1:14" s="23" customFormat="1" ht="14.25" customHeight="1" x14ac:dyDescent="0.35">
      <c r="A366" s="27" t="s">
        <v>1334</v>
      </c>
      <c r="B366" s="28" t="s">
        <v>1335</v>
      </c>
      <c r="C366" s="44"/>
      <c r="D366" s="44"/>
      <c r="E366" s="32">
        <f>SUMIF(Balance!$AB$135:$AB$368,Egresos!A366,Balance!$U$135:$V$368)</f>
        <v>0</v>
      </c>
      <c r="F366" s="44"/>
      <c r="G366" s="10"/>
      <c r="H366" s="11"/>
      <c r="I366" s="11"/>
      <c r="J366" s="11"/>
      <c r="K366" s="11"/>
      <c r="L366" s="11"/>
      <c r="M366" s="11"/>
      <c r="N366" s="11"/>
    </row>
    <row r="367" spans="1:14" s="23" customFormat="1" ht="14.25" customHeight="1" x14ac:dyDescent="0.35">
      <c r="A367" s="27" t="s">
        <v>1336</v>
      </c>
      <c r="B367" s="28" t="s">
        <v>1337</v>
      </c>
      <c r="C367" s="44"/>
      <c r="D367" s="44"/>
      <c r="E367" s="32">
        <f>SUMIF(Balance!$AB$135:$AB$368,Egresos!A367,Balance!$U$135:$V$368)</f>
        <v>0</v>
      </c>
      <c r="F367" s="44"/>
      <c r="G367" s="10"/>
      <c r="H367" s="11"/>
      <c r="I367" s="11"/>
      <c r="J367" s="11"/>
      <c r="K367" s="11"/>
      <c r="L367" s="11"/>
      <c r="M367" s="11"/>
      <c r="N367" s="11"/>
    </row>
    <row r="368" spans="1:14" s="23" customFormat="1" ht="14.25" customHeight="1" x14ac:dyDescent="0.35">
      <c r="A368" s="18" t="s">
        <v>1338</v>
      </c>
      <c r="B368" s="19" t="s">
        <v>1339</v>
      </c>
      <c r="C368" s="20">
        <f>SUM(C369:C370)</f>
        <v>0</v>
      </c>
      <c r="D368" s="20">
        <f>SUM(D369:D370)</f>
        <v>0</v>
      </c>
      <c r="E368" s="20">
        <f>SUM(E369:E370)</f>
        <v>0</v>
      </c>
      <c r="F368" s="20">
        <f>SUM(F369:F370)</f>
        <v>0</v>
      </c>
      <c r="G368" s="10"/>
      <c r="H368" s="11"/>
      <c r="I368" s="11"/>
      <c r="J368" s="11"/>
      <c r="K368" s="11"/>
      <c r="L368" s="11"/>
      <c r="M368" s="11"/>
      <c r="N368" s="11"/>
    </row>
    <row r="369" spans="1:14" s="23" customFormat="1" ht="14.25" customHeight="1" x14ac:dyDescent="0.35">
      <c r="A369" s="24" t="s">
        <v>1340</v>
      </c>
      <c r="B369" s="24" t="s">
        <v>1341</v>
      </c>
      <c r="C369" s="44"/>
      <c r="D369" s="44"/>
      <c r="E369" s="32">
        <f>SUMIF(Balance!$AB$135:$AB$368,Egresos!A369,Balance!$U$135:$V$368)</f>
        <v>0</v>
      </c>
      <c r="F369" s="44"/>
      <c r="G369" s="10"/>
      <c r="H369" s="11"/>
      <c r="I369" s="11"/>
      <c r="J369" s="11"/>
      <c r="K369" s="11"/>
      <c r="L369" s="11"/>
      <c r="M369" s="11"/>
      <c r="N369" s="11"/>
    </row>
    <row r="370" spans="1:14" s="23" customFormat="1" ht="14.25" customHeight="1" x14ac:dyDescent="0.35">
      <c r="A370" s="47" t="s">
        <v>1342</v>
      </c>
      <c r="B370" s="48" t="s">
        <v>1343</v>
      </c>
      <c r="C370" s="44"/>
      <c r="D370" s="44"/>
      <c r="E370" s="32">
        <f>SUMIF(Balance!$AB$135:$AB$368,Egresos!A370,Balance!$U$135:$V$368)</f>
        <v>0</v>
      </c>
      <c r="F370" s="44"/>
      <c r="G370" s="10"/>
      <c r="H370" s="11"/>
      <c r="I370" s="11"/>
      <c r="J370" s="11"/>
      <c r="K370" s="11"/>
      <c r="L370" s="11"/>
      <c r="M370" s="11"/>
      <c r="N370" s="11"/>
    </row>
    <row r="371" spans="1:14" s="23" customFormat="1" ht="14.25" customHeight="1" x14ac:dyDescent="0.35">
      <c r="A371" s="18" t="s">
        <v>1344</v>
      </c>
      <c r="B371" s="19" t="s">
        <v>1345</v>
      </c>
      <c r="C371" s="20">
        <f>SUM(C372+C373+C374)</f>
        <v>0</v>
      </c>
      <c r="D371" s="20">
        <f>SUM(D372+D373+D374)</f>
        <v>0</v>
      </c>
      <c r="E371" s="20">
        <f>SUM(E372+E373+E374)</f>
        <v>0</v>
      </c>
      <c r="F371" s="20">
        <f>SUM(F372+F373+F374)</f>
        <v>0</v>
      </c>
      <c r="G371" s="21" t="s">
        <v>446</v>
      </c>
      <c r="H371" s="11"/>
      <c r="I371" s="11"/>
      <c r="J371" s="11"/>
      <c r="K371" s="11"/>
      <c r="L371" s="11"/>
      <c r="M371" s="11"/>
      <c r="N371" s="11"/>
    </row>
    <row r="372" spans="1:14" s="23" customFormat="1" ht="14.25" customHeight="1" x14ac:dyDescent="0.35">
      <c r="A372" s="24" t="s">
        <v>1346</v>
      </c>
      <c r="B372" s="25" t="s">
        <v>1347</v>
      </c>
      <c r="C372" s="44"/>
      <c r="D372" s="44"/>
      <c r="E372" s="32">
        <f>SUMIF(Balance!$AB$135:$AB$368,Egresos!A372,Balance!$U$135:$V$368)</f>
        <v>0</v>
      </c>
      <c r="F372" s="32">
        <f>+D372-E372</f>
        <v>0</v>
      </c>
      <c r="G372" s="10"/>
      <c r="H372" s="11"/>
      <c r="I372" s="11"/>
      <c r="J372" s="11"/>
      <c r="K372" s="11"/>
      <c r="L372" s="11"/>
      <c r="M372" s="11"/>
      <c r="N372" s="11"/>
    </row>
    <row r="373" spans="1:14" s="23" customFormat="1" ht="14.25" customHeight="1" x14ac:dyDescent="0.35">
      <c r="A373" s="24" t="s">
        <v>1348</v>
      </c>
      <c r="B373" s="25" t="s">
        <v>1349</v>
      </c>
      <c r="C373" s="44"/>
      <c r="D373" s="44"/>
      <c r="E373" s="32">
        <f>SUMIF(Balance!$AB$135:$AB$368,Egresos!A373,Balance!$U$135:$V$368)</f>
        <v>0</v>
      </c>
      <c r="F373" s="32">
        <f>+D373-E373</f>
        <v>0</v>
      </c>
      <c r="G373" s="10"/>
      <c r="H373" s="11"/>
      <c r="I373" s="11"/>
      <c r="J373" s="11"/>
      <c r="K373" s="11"/>
      <c r="L373" s="11"/>
      <c r="M373" s="11"/>
      <c r="N373" s="11"/>
    </row>
    <row r="374" spans="1:14" s="23" customFormat="1" ht="14.25" customHeight="1" x14ac:dyDescent="0.35">
      <c r="A374" s="24" t="s">
        <v>1350</v>
      </c>
      <c r="B374" s="25" t="s">
        <v>1351</v>
      </c>
      <c r="C374" s="26">
        <f>SUM(C375+C376+C377)</f>
        <v>0</v>
      </c>
      <c r="D374" s="26">
        <f>SUM(D375+D376+D377)</f>
        <v>0</v>
      </c>
      <c r="E374" s="26">
        <f>SUM(E375+E376+E377)</f>
        <v>0</v>
      </c>
      <c r="F374" s="26">
        <f>SUM(F375+F376+F377)</f>
        <v>0</v>
      </c>
      <c r="G374" s="10"/>
      <c r="H374" s="11"/>
      <c r="I374" s="11"/>
      <c r="J374" s="11"/>
      <c r="K374" s="11"/>
      <c r="L374" s="11"/>
      <c r="M374" s="11"/>
      <c r="N374" s="11"/>
    </row>
    <row r="375" spans="1:14" s="23" customFormat="1" ht="14.25" customHeight="1" x14ac:dyDescent="0.35">
      <c r="A375" s="27" t="s">
        <v>1352</v>
      </c>
      <c r="B375" s="28" t="s">
        <v>629</v>
      </c>
      <c r="C375" s="44"/>
      <c r="D375" s="44"/>
      <c r="E375" s="32">
        <f>SUMIF(Balance!$AB$135:$AB$368,Egresos!A375,Balance!$U$135:$V$368)</f>
        <v>0</v>
      </c>
      <c r="F375" s="32">
        <f>+D375-E375</f>
        <v>0</v>
      </c>
      <c r="G375" s="10"/>
      <c r="H375" s="11"/>
      <c r="I375" s="11"/>
      <c r="J375" s="11"/>
      <c r="K375" s="11"/>
      <c r="L375" s="11"/>
      <c r="M375" s="11"/>
      <c r="N375" s="11"/>
    </row>
    <row r="376" spans="1:14" s="23" customFormat="1" ht="14.25" customHeight="1" x14ac:dyDescent="0.35">
      <c r="A376" s="27" t="s">
        <v>1353</v>
      </c>
      <c r="B376" s="28" t="s">
        <v>1354</v>
      </c>
      <c r="C376" s="44"/>
      <c r="D376" s="44"/>
      <c r="E376" s="32">
        <f>SUMIF(Balance!$AB$135:$AB$368,Egresos!A376,Balance!$U$135:$V$368)</f>
        <v>0</v>
      </c>
      <c r="F376" s="32">
        <f>+D376-E376</f>
        <v>0</v>
      </c>
      <c r="G376" s="10"/>
      <c r="H376" s="11"/>
      <c r="I376" s="11"/>
      <c r="J376" s="11"/>
      <c r="K376" s="11"/>
      <c r="L376" s="11"/>
      <c r="M376" s="11"/>
      <c r="N376" s="11"/>
    </row>
    <row r="377" spans="1:14" s="23" customFormat="1" ht="14.25" customHeight="1" x14ac:dyDescent="0.35">
      <c r="A377" s="27" t="s">
        <v>1355</v>
      </c>
      <c r="B377" s="28" t="s">
        <v>1356</v>
      </c>
      <c r="C377" s="44"/>
      <c r="D377" s="44"/>
      <c r="E377" s="32">
        <f>SUMIF(Balance!$AB$135:$AB$368,Egresos!A377,Balance!$U$135:$V$368)</f>
        <v>0</v>
      </c>
      <c r="F377" s="44"/>
      <c r="G377" s="10"/>
      <c r="H377" s="11"/>
      <c r="I377" s="11"/>
      <c r="J377" s="11"/>
      <c r="K377" s="11"/>
      <c r="L377" s="11"/>
      <c r="M377" s="11"/>
      <c r="N377" s="11"/>
    </row>
    <row r="378" spans="1:14" s="23" customFormat="1" ht="14.25" customHeight="1" x14ac:dyDescent="0.35">
      <c r="A378" s="18" t="s">
        <v>1357</v>
      </c>
      <c r="B378" s="19" t="s">
        <v>1358</v>
      </c>
      <c r="C378" s="20">
        <f>SUM(C379+C380+C381+C382+C383+C387+C390+C393)</f>
        <v>10000000</v>
      </c>
      <c r="D378" s="20">
        <f>SUM(D379+D380+D381+D382+D383+D387+D390+D393)</f>
        <v>10000000</v>
      </c>
      <c r="E378" s="20">
        <f>SUM(E379+E380+E381+E382+E383+E387+E390+E393)</f>
        <v>2551902</v>
      </c>
      <c r="F378" s="20">
        <f>SUM(F379+F380+F381+F382+F383+F387+F390+F393)</f>
        <v>7448098</v>
      </c>
      <c r="G378" s="21" t="s">
        <v>446</v>
      </c>
      <c r="H378" s="11"/>
      <c r="I378" s="11"/>
      <c r="J378" s="11"/>
      <c r="K378" s="11"/>
      <c r="L378" s="11"/>
      <c r="M378" s="11"/>
      <c r="N378" s="11"/>
    </row>
    <row r="379" spans="1:14" s="23" customFormat="1" ht="14.25" customHeight="1" x14ac:dyDescent="0.35">
      <c r="A379" s="24" t="s">
        <v>1359</v>
      </c>
      <c r="B379" s="25" t="s">
        <v>641</v>
      </c>
      <c r="C379" s="44"/>
      <c r="D379" s="44"/>
      <c r="E379" s="32">
        <f>SUMIF(Balance!$AB$135:$AB$368,Egresos!A379,Balance!$U$135:$V$368)</f>
        <v>0</v>
      </c>
      <c r="F379" s="32">
        <f>+D379-E379</f>
        <v>0</v>
      </c>
      <c r="G379" s="10"/>
      <c r="H379" s="11"/>
      <c r="I379" s="11"/>
      <c r="J379" s="11"/>
      <c r="K379" s="11"/>
      <c r="L379" s="11"/>
      <c r="M379" s="11"/>
      <c r="N379" s="11"/>
    </row>
    <row r="380" spans="1:14" s="23" customFormat="1" ht="14.25" customHeight="1" x14ac:dyDescent="0.35">
      <c r="A380" s="24" t="s">
        <v>1360</v>
      </c>
      <c r="B380" s="25" t="s">
        <v>643</v>
      </c>
      <c r="C380" s="44"/>
      <c r="D380" s="44"/>
      <c r="E380" s="32">
        <f>SUMIF(Balance!$AB$135:$AB$368,Egresos!A380,Balance!$U$135:$V$368)</f>
        <v>0</v>
      </c>
      <c r="F380" s="32">
        <f>+D380-E380</f>
        <v>0</v>
      </c>
      <c r="G380" s="10"/>
      <c r="H380" s="11"/>
      <c r="I380" s="11"/>
      <c r="J380" s="11"/>
      <c r="K380" s="11"/>
      <c r="L380" s="11"/>
      <c r="M380" s="11"/>
      <c r="N380" s="11"/>
    </row>
    <row r="381" spans="1:14" s="23" customFormat="1" ht="14.25" customHeight="1" x14ac:dyDescent="0.35">
      <c r="A381" s="24" t="s">
        <v>1361</v>
      </c>
      <c r="B381" s="25" t="s">
        <v>645</v>
      </c>
      <c r="C381" s="44"/>
      <c r="D381" s="44"/>
      <c r="E381" s="32">
        <f>SUMIF(Balance!$AB$135:$AB$368,Egresos!A381,Balance!$U$135:$V$368)</f>
        <v>0</v>
      </c>
      <c r="F381" s="32">
        <f>+D381-E381</f>
        <v>0</v>
      </c>
      <c r="G381" s="10"/>
      <c r="H381" s="11"/>
      <c r="I381" s="11"/>
      <c r="J381" s="11"/>
      <c r="K381" s="11"/>
      <c r="L381" s="11"/>
      <c r="M381" s="11"/>
      <c r="N381" s="11"/>
    </row>
    <row r="382" spans="1:14" s="23" customFormat="1" ht="14.25" customHeight="1" x14ac:dyDescent="0.35">
      <c r="A382" s="24" t="s">
        <v>1362</v>
      </c>
      <c r="B382" s="25" t="s">
        <v>647</v>
      </c>
      <c r="C382" s="32">
        <v>10000000</v>
      </c>
      <c r="D382" s="32">
        <v>10000000</v>
      </c>
      <c r="E382" s="32">
        <f>SUMIF(Balance!$AB$135:$AB$368,Egresos!A382,Balance!$U$135:$V$368)</f>
        <v>1991460</v>
      </c>
      <c r="F382" s="32">
        <f>+D382-E382</f>
        <v>8008540</v>
      </c>
      <c r="G382" s="10"/>
      <c r="H382" s="11"/>
      <c r="I382" s="11"/>
      <c r="J382" s="11"/>
      <c r="K382" s="11"/>
      <c r="L382" s="11"/>
      <c r="M382" s="11"/>
      <c r="N382" s="11"/>
    </row>
    <row r="383" spans="1:14" s="23" customFormat="1" ht="14.25" customHeight="1" x14ac:dyDescent="0.35">
      <c r="A383" s="24" t="s">
        <v>1363</v>
      </c>
      <c r="B383" s="25" t="s">
        <v>649</v>
      </c>
      <c r="C383" s="26">
        <f>SUM(C384+C385+C386)</f>
        <v>0</v>
      </c>
      <c r="D383" s="26">
        <f>SUM(D384+D385+D386)</f>
        <v>0</v>
      </c>
      <c r="E383" s="26">
        <f>SUM(E384+E385+E386)</f>
        <v>0</v>
      </c>
      <c r="F383" s="26">
        <f>SUM(F384+F385+F386)</f>
        <v>0</v>
      </c>
      <c r="G383" s="10"/>
      <c r="H383" s="11"/>
      <c r="I383" s="11"/>
      <c r="J383" s="11"/>
      <c r="K383" s="11"/>
      <c r="L383" s="11"/>
      <c r="M383" s="11"/>
      <c r="N383" s="11"/>
    </row>
    <row r="384" spans="1:14" s="23" customFormat="1" ht="14.25" customHeight="1" x14ac:dyDescent="0.35">
      <c r="A384" s="27" t="s">
        <v>1364</v>
      </c>
      <c r="B384" s="28" t="s">
        <v>80</v>
      </c>
      <c r="C384" s="44"/>
      <c r="D384" s="44"/>
      <c r="E384" s="32">
        <f>SUMIF(Balance!$AB$135:$AB$368,Egresos!A384,Balance!$U$135:$V$368)</f>
        <v>0</v>
      </c>
      <c r="F384" s="32">
        <f t="shared" ref="F384:F386" si="33">+D384-E384</f>
        <v>0</v>
      </c>
      <c r="G384" s="10"/>
      <c r="H384" s="11"/>
      <c r="I384" s="11"/>
      <c r="J384" s="11"/>
      <c r="K384" s="11"/>
      <c r="L384" s="11"/>
      <c r="M384" s="11"/>
      <c r="N384" s="11"/>
    </row>
    <row r="385" spans="1:14" s="23" customFormat="1" ht="14.25" customHeight="1" x14ac:dyDescent="0.35">
      <c r="A385" s="27" t="s">
        <v>1365</v>
      </c>
      <c r="B385" s="28" t="s">
        <v>1366</v>
      </c>
      <c r="C385" s="44"/>
      <c r="D385" s="44"/>
      <c r="E385" s="32">
        <f>SUMIF(Balance!$AB$135:$AB$368,Egresos!A385,Balance!$U$135:$V$368)</f>
        <v>0</v>
      </c>
      <c r="F385" s="32">
        <f t="shared" si="33"/>
        <v>0</v>
      </c>
      <c r="G385" s="10"/>
      <c r="H385" s="11"/>
      <c r="I385" s="11"/>
      <c r="J385" s="11"/>
      <c r="K385" s="11"/>
      <c r="L385" s="11"/>
      <c r="M385" s="11"/>
      <c r="N385" s="11"/>
    </row>
    <row r="386" spans="1:14" s="23" customFormat="1" ht="14.25" customHeight="1" x14ac:dyDescent="0.35">
      <c r="A386" s="27" t="s">
        <v>1367</v>
      </c>
      <c r="B386" s="28" t="s">
        <v>480</v>
      </c>
      <c r="C386" s="44"/>
      <c r="D386" s="44"/>
      <c r="E386" s="32">
        <f>SUMIF(Balance!$AB$135:$AB$368,Egresos!A386,Balance!$U$135:$V$368)</f>
        <v>0</v>
      </c>
      <c r="F386" s="32">
        <f t="shared" si="33"/>
        <v>0</v>
      </c>
      <c r="G386" s="10"/>
      <c r="H386" s="11"/>
      <c r="I386" s="11"/>
      <c r="J386" s="11"/>
      <c r="K386" s="11"/>
      <c r="L386" s="11"/>
      <c r="M386" s="11"/>
      <c r="N386" s="11"/>
    </row>
    <row r="387" spans="1:14" s="23" customFormat="1" ht="14.25" customHeight="1" x14ac:dyDescent="0.35">
      <c r="A387" s="24" t="s">
        <v>1368</v>
      </c>
      <c r="B387" s="25" t="s">
        <v>651</v>
      </c>
      <c r="C387" s="26">
        <f>SUM(C388+C389)</f>
        <v>0</v>
      </c>
      <c r="D387" s="26">
        <f>SUM(D388+D389)</f>
        <v>0</v>
      </c>
      <c r="E387" s="26">
        <f>SUM(E388+E389)</f>
        <v>0</v>
      </c>
      <c r="F387" s="26">
        <f>SUM(F388+F389)</f>
        <v>0</v>
      </c>
      <c r="G387" s="10"/>
      <c r="H387" s="11"/>
      <c r="I387" s="11"/>
      <c r="J387" s="11"/>
      <c r="K387" s="11"/>
      <c r="L387" s="11"/>
      <c r="M387" s="11"/>
      <c r="N387" s="11"/>
    </row>
    <row r="388" spans="1:14" s="23" customFormat="1" ht="14.25" customHeight="1" x14ac:dyDescent="0.35">
      <c r="A388" s="27" t="s">
        <v>1369</v>
      </c>
      <c r="B388" s="28" t="s">
        <v>93</v>
      </c>
      <c r="C388" s="44"/>
      <c r="D388" s="44"/>
      <c r="E388" s="32">
        <f>SUMIF(Balance!$AB$135:$AB$368,Egresos!A388,Balance!$U$135:$V$368)</f>
        <v>0</v>
      </c>
      <c r="F388" s="32">
        <f t="shared" ref="F388:F391" si="34">+D388-E388</f>
        <v>0</v>
      </c>
      <c r="G388" s="10"/>
      <c r="H388" s="11"/>
      <c r="I388" s="11"/>
      <c r="J388" s="11"/>
      <c r="K388" s="11"/>
      <c r="L388" s="11"/>
      <c r="M388" s="11"/>
      <c r="N388" s="11"/>
    </row>
    <row r="389" spans="1:14" s="23" customFormat="1" ht="14.25" customHeight="1" x14ac:dyDescent="0.35">
      <c r="A389" s="27" t="s">
        <v>1370</v>
      </c>
      <c r="B389" s="28" t="s">
        <v>1371</v>
      </c>
      <c r="C389" s="44"/>
      <c r="D389" s="44"/>
      <c r="E389" s="32">
        <f>SUMIF(Balance!$AB$135:$AB$368,Egresos!A389,Balance!$U$135:$V$368)</f>
        <v>0</v>
      </c>
      <c r="F389" s="32">
        <f t="shared" si="34"/>
        <v>0</v>
      </c>
      <c r="G389" s="10"/>
      <c r="H389" s="11"/>
      <c r="I389" s="11"/>
      <c r="J389" s="11"/>
      <c r="K389" s="11"/>
      <c r="L389" s="11"/>
      <c r="M389" s="11"/>
      <c r="N389" s="11"/>
    </row>
    <row r="390" spans="1:14" s="23" customFormat="1" ht="14.25" customHeight="1" x14ac:dyDescent="0.35">
      <c r="A390" s="24" t="s">
        <v>1372</v>
      </c>
      <c r="B390" s="25" t="s">
        <v>653</v>
      </c>
      <c r="C390" s="26">
        <f>SUM(C391+C392)</f>
        <v>0</v>
      </c>
      <c r="D390" s="26">
        <f>SUM(D391+D392)</f>
        <v>0</v>
      </c>
      <c r="E390" s="26">
        <f>SUM(E391+E392)</f>
        <v>560442</v>
      </c>
      <c r="F390" s="26">
        <f>SUM(F391+F392)</f>
        <v>-560442</v>
      </c>
      <c r="G390" s="10"/>
      <c r="H390" s="11"/>
      <c r="I390" s="11"/>
      <c r="J390" s="11"/>
      <c r="K390" s="11"/>
      <c r="L390" s="11"/>
      <c r="M390" s="11"/>
      <c r="N390" s="11"/>
    </row>
    <row r="391" spans="1:14" s="23" customFormat="1" ht="14.25" customHeight="1" x14ac:dyDescent="0.35">
      <c r="A391" s="27" t="s">
        <v>1373</v>
      </c>
      <c r="B391" s="28" t="s">
        <v>1374</v>
      </c>
      <c r="C391" s="44"/>
      <c r="D391" s="44"/>
      <c r="E391" s="32">
        <f>SUMIF(Balance!$AB$135:$AB$368,Egresos!A391,Balance!$U$135:$V$368)</f>
        <v>560442</v>
      </c>
      <c r="F391" s="32">
        <f t="shared" si="34"/>
        <v>-560442</v>
      </c>
      <c r="G391" s="10"/>
      <c r="H391" s="11"/>
      <c r="I391" s="11"/>
      <c r="J391" s="11"/>
      <c r="K391" s="11"/>
      <c r="L391" s="11"/>
      <c r="M391" s="11"/>
      <c r="N391" s="11"/>
    </row>
    <row r="392" spans="1:14" s="23" customFormat="1" ht="14.25" customHeight="1" x14ac:dyDescent="0.35">
      <c r="A392" s="27" t="s">
        <v>1375</v>
      </c>
      <c r="B392" s="28" t="s">
        <v>1376</v>
      </c>
      <c r="C392" s="44"/>
      <c r="D392" s="44"/>
      <c r="E392" s="32">
        <f>SUMIF(Balance!$AB$135:$AB$368,Egresos!A392,Balance!$U$135:$V$368)</f>
        <v>0</v>
      </c>
      <c r="F392" s="44"/>
      <c r="G392" s="10"/>
      <c r="H392" s="11"/>
      <c r="I392" s="11"/>
      <c r="J392" s="11"/>
      <c r="K392" s="11"/>
      <c r="L392" s="11"/>
      <c r="M392" s="11"/>
      <c r="N392" s="11"/>
    </row>
    <row r="393" spans="1:14" s="23" customFormat="1" ht="14.25" customHeight="1" x14ac:dyDescent="0.35">
      <c r="A393" s="24" t="s">
        <v>1377</v>
      </c>
      <c r="B393" s="25" t="s">
        <v>655</v>
      </c>
      <c r="C393" s="44"/>
      <c r="D393" s="44"/>
      <c r="E393" s="32">
        <f>SUMIF(Balance!$AB$135:$AB$368,Egresos!A393,Balance!$U$135:$V$368)</f>
        <v>0</v>
      </c>
      <c r="F393" s="44"/>
      <c r="G393" s="10"/>
      <c r="H393" s="11"/>
      <c r="I393" s="11"/>
      <c r="J393" s="11"/>
      <c r="K393" s="11"/>
      <c r="L393" s="11"/>
      <c r="M393" s="11"/>
      <c r="N393" s="11"/>
    </row>
    <row r="394" spans="1:14" s="23" customFormat="1" ht="14.25" customHeight="1" x14ac:dyDescent="0.35">
      <c r="A394" s="18" t="s">
        <v>1378</v>
      </c>
      <c r="B394" s="19" t="s">
        <v>1379</v>
      </c>
      <c r="C394" s="20">
        <f>SUM(C395+C400+C401)</f>
        <v>0</v>
      </c>
      <c r="D394" s="20">
        <f>SUM(D395+D400+D401)</f>
        <v>0</v>
      </c>
      <c r="E394" s="20">
        <f>SUM(E395+E400+E401)</f>
        <v>0</v>
      </c>
      <c r="F394" s="20">
        <f>SUM(F395+F400+F401)</f>
        <v>0</v>
      </c>
      <c r="G394" s="21" t="s">
        <v>446</v>
      </c>
      <c r="H394" s="11"/>
      <c r="I394" s="11"/>
      <c r="J394" s="11"/>
      <c r="K394" s="11"/>
      <c r="L394" s="11"/>
      <c r="M394" s="11"/>
      <c r="N394" s="11"/>
    </row>
    <row r="395" spans="1:14" s="23" customFormat="1" ht="14.25" customHeight="1" x14ac:dyDescent="0.35">
      <c r="A395" s="24" t="s">
        <v>1380</v>
      </c>
      <c r="B395" s="24" t="s">
        <v>1381</v>
      </c>
      <c r="C395" s="26">
        <f>SUM(C396+C397+C398+C399)</f>
        <v>0</v>
      </c>
      <c r="D395" s="26">
        <f>SUM(D396+D397+D398+D399)</f>
        <v>0</v>
      </c>
      <c r="E395" s="26">
        <f>SUM(E396+E397+E398+E399)</f>
        <v>0</v>
      </c>
      <c r="F395" s="26">
        <f>SUM(F396+F397+F398+F399)</f>
        <v>0</v>
      </c>
      <c r="G395" s="10"/>
      <c r="H395" s="11"/>
      <c r="I395" s="11"/>
      <c r="J395" s="11"/>
      <c r="K395" s="11"/>
      <c r="L395" s="11"/>
      <c r="M395" s="11"/>
      <c r="N395" s="11"/>
    </row>
    <row r="396" spans="1:14" s="23" customFormat="1" ht="14.25" customHeight="1" x14ac:dyDescent="0.35">
      <c r="A396" s="27" t="s">
        <v>1382</v>
      </c>
      <c r="B396" s="28" t="s">
        <v>661</v>
      </c>
      <c r="C396" s="44"/>
      <c r="D396" s="44"/>
      <c r="E396" s="32">
        <f>SUMIF(Balance!$AB$135:$AB$368,Egresos!A396,Balance!$U$135:$V$368)</f>
        <v>0</v>
      </c>
      <c r="F396" s="44"/>
      <c r="G396" s="10"/>
      <c r="H396" s="11"/>
      <c r="I396" s="11"/>
      <c r="J396" s="11"/>
      <c r="K396" s="11"/>
      <c r="L396" s="11"/>
      <c r="M396" s="11"/>
      <c r="N396" s="11"/>
    </row>
    <row r="397" spans="1:14" s="23" customFormat="1" ht="14.25" customHeight="1" x14ac:dyDescent="0.35">
      <c r="A397" s="27" t="s">
        <v>1383</v>
      </c>
      <c r="B397" s="28" t="s">
        <v>663</v>
      </c>
      <c r="C397" s="44"/>
      <c r="D397" s="44"/>
      <c r="E397" s="32">
        <f>SUMIF(Balance!$AB$135:$AB$368,Egresos!A397,Balance!$U$135:$V$368)</f>
        <v>0</v>
      </c>
      <c r="F397" s="44"/>
      <c r="G397" s="10"/>
      <c r="H397" s="11"/>
      <c r="I397" s="11"/>
      <c r="J397" s="11"/>
      <c r="K397" s="11"/>
      <c r="L397" s="11"/>
      <c r="M397" s="11"/>
      <c r="N397" s="11"/>
    </row>
    <row r="398" spans="1:14" s="23" customFormat="1" ht="14.25" customHeight="1" x14ac:dyDescent="0.35">
      <c r="A398" s="27" t="s">
        <v>1384</v>
      </c>
      <c r="B398" s="28" t="s">
        <v>1385</v>
      </c>
      <c r="C398" s="44"/>
      <c r="D398" s="44"/>
      <c r="E398" s="32">
        <f>SUMIF(Balance!$AB$135:$AB$368,Egresos!A398,Balance!$U$135:$V$368)</f>
        <v>0</v>
      </c>
      <c r="F398" s="44"/>
      <c r="G398" s="10"/>
      <c r="H398" s="11"/>
      <c r="I398" s="11"/>
      <c r="J398" s="11"/>
      <c r="K398" s="11"/>
      <c r="L398" s="11"/>
      <c r="M398" s="11"/>
      <c r="N398" s="11"/>
    </row>
    <row r="399" spans="1:14" s="23" customFormat="1" ht="14.25" customHeight="1" x14ac:dyDescent="0.35">
      <c r="A399" s="27" t="s">
        <v>1386</v>
      </c>
      <c r="B399" s="28" t="s">
        <v>474</v>
      </c>
      <c r="C399" s="44"/>
      <c r="D399" s="44"/>
      <c r="E399" s="32">
        <f>SUMIF(Balance!$AB$135:$AB$368,Egresos!A399,Balance!$U$135:$V$368)</f>
        <v>0</v>
      </c>
      <c r="F399" s="44"/>
      <c r="G399" s="10"/>
      <c r="H399" s="11"/>
      <c r="I399" s="11"/>
      <c r="J399" s="11"/>
      <c r="K399" s="11"/>
      <c r="L399" s="11"/>
      <c r="M399" s="11"/>
      <c r="N399" s="11"/>
    </row>
    <row r="400" spans="1:14" s="23" customFormat="1" ht="14.25" customHeight="1" x14ac:dyDescent="0.35">
      <c r="A400" s="24" t="s">
        <v>1387</v>
      </c>
      <c r="B400" s="25" t="s">
        <v>1388</v>
      </c>
      <c r="C400" s="44"/>
      <c r="D400" s="44"/>
      <c r="E400" s="32">
        <f>SUMIF(Balance!$AB$135:$AB$368,Egresos!A400,Balance!$U$135:$V$368)</f>
        <v>0</v>
      </c>
      <c r="F400" s="44"/>
      <c r="G400" s="10"/>
      <c r="H400" s="11"/>
      <c r="I400" s="11"/>
      <c r="J400" s="11"/>
      <c r="K400" s="11"/>
      <c r="L400" s="11"/>
      <c r="M400" s="11"/>
      <c r="N400" s="11"/>
    </row>
    <row r="401" spans="1:14" s="23" customFormat="1" ht="14.25" customHeight="1" x14ac:dyDescent="0.35">
      <c r="A401" s="24" t="s">
        <v>1389</v>
      </c>
      <c r="B401" s="24" t="s">
        <v>668</v>
      </c>
      <c r="C401" s="44"/>
      <c r="D401" s="44"/>
      <c r="E401" s="32">
        <f>SUMIF(Balance!$AB$135:$AB$368,Egresos!A401,Balance!$U$135:$V$368)</f>
        <v>0</v>
      </c>
      <c r="F401" s="44"/>
      <c r="G401" s="10"/>
      <c r="H401" s="11"/>
      <c r="I401" s="11"/>
      <c r="J401" s="11"/>
      <c r="K401" s="11"/>
      <c r="L401" s="11"/>
      <c r="M401" s="11"/>
      <c r="N401" s="11"/>
    </row>
    <row r="402" spans="1:14" s="23" customFormat="1" ht="14.25" customHeight="1" x14ac:dyDescent="0.35">
      <c r="A402" s="18" t="s">
        <v>1390</v>
      </c>
      <c r="B402" s="19" t="s">
        <v>1391</v>
      </c>
      <c r="C402" s="20">
        <f>SUM(C403+C406)</f>
        <v>0</v>
      </c>
      <c r="D402" s="20">
        <f>SUM(D403+D406)</f>
        <v>0</v>
      </c>
      <c r="E402" s="20">
        <f>SUM(E403+E406)</f>
        <v>0</v>
      </c>
      <c r="F402" s="20">
        <f>SUM(F403+F406)</f>
        <v>0</v>
      </c>
      <c r="G402" s="21" t="s">
        <v>446</v>
      </c>
      <c r="H402" s="11"/>
      <c r="I402" s="11"/>
      <c r="J402" s="11"/>
      <c r="K402" s="11"/>
      <c r="L402" s="11"/>
      <c r="M402" s="11"/>
      <c r="N402" s="11"/>
    </row>
    <row r="403" spans="1:14" s="23" customFormat="1" ht="14.25" customHeight="1" x14ac:dyDescent="0.35">
      <c r="A403" s="24" t="s">
        <v>1392</v>
      </c>
      <c r="B403" s="25" t="s">
        <v>1393</v>
      </c>
      <c r="C403" s="26">
        <f>SUM(C404+C405)</f>
        <v>0</v>
      </c>
      <c r="D403" s="26">
        <f>SUM(D404+D405)</f>
        <v>0</v>
      </c>
      <c r="E403" s="26">
        <f>SUM(E404+E405)</f>
        <v>0</v>
      </c>
      <c r="F403" s="26">
        <f>SUM(F404+F405)</f>
        <v>0</v>
      </c>
      <c r="G403" s="10"/>
      <c r="H403" s="11"/>
      <c r="I403" s="11"/>
      <c r="J403" s="11"/>
      <c r="K403" s="11"/>
      <c r="L403" s="11"/>
      <c r="M403" s="11"/>
      <c r="N403" s="11"/>
    </row>
    <row r="404" spans="1:14" s="23" customFormat="1" ht="14.25" customHeight="1" x14ac:dyDescent="0.35">
      <c r="A404" s="27" t="s">
        <v>1394</v>
      </c>
      <c r="B404" s="28" t="s">
        <v>1395</v>
      </c>
      <c r="C404" s="44"/>
      <c r="D404" s="44"/>
      <c r="E404" s="32">
        <f>SUMIF(Balance!$AB$135:$AB$368,Egresos!A404,Balance!$U$135:$V$368)</f>
        <v>0</v>
      </c>
      <c r="F404" s="44"/>
      <c r="G404" s="10"/>
      <c r="H404" s="11"/>
      <c r="I404" s="11"/>
      <c r="J404" s="11"/>
      <c r="K404" s="11"/>
      <c r="L404" s="11"/>
      <c r="M404" s="11"/>
      <c r="N404" s="11"/>
    </row>
    <row r="405" spans="1:14" s="23" customFormat="1" ht="14.25" customHeight="1" x14ac:dyDescent="0.35">
      <c r="A405" s="27" t="s">
        <v>1396</v>
      </c>
      <c r="B405" s="28" t="s">
        <v>1397</v>
      </c>
      <c r="C405" s="44"/>
      <c r="D405" s="44"/>
      <c r="E405" s="32">
        <f>SUMIF(Balance!$AB$135:$AB$368,Egresos!A405,Balance!$U$135:$V$368)</f>
        <v>0</v>
      </c>
      <c r="F405" s="44"/>
      <c r="G405" s="10"/>
      <c r="H405" s="11"/>
      <c r="I405" s="11"/>
      <c r="J405" s="11"/>
      <c r="K405" s="11"/>
      <c r="L405" s="11"/>
      <c r="M405" s="11"/>
      <c r="N405" s="11"/>
    </row>
    <row r="406" spans="1:14" s="23" customFormat="1" ht="14.25" customHeight="1" x14ac:dyDescent="0.35">
      <c r="A406" s="24" t="s">
        <v>1398</v>
      </c>
      <c r="B406" s="24" t="s">
        <v>1399</v>
      </c>
      <c r="C406" s="26">
        <f>SUM(C407+C408+C409+C410+C411+C412+C413+C414)</f>
        <v>0</v>
      </c>
      <c r="D406" s="26">
        <f>SUM(D407+D408+D409+D410+D411+D412+D413+D414)</f>
        <v>0</v>
      </c>
      <c r="E406" s="26">
        <f>SUM(E407+E408+E409+E410+E411+E412+E413+E414)</f>
        <v>0</v>
      </c>
      <c r="F406" s="26">
        <f>SUM(F407+F408+F409+F410+F411+F412+F413+F414)</f>
        <v>0</v>
      </c>
      <c r="G406" s="10"/>
      <c r="H406" s="11"/>
      <c r="I406" s="11"/>
      <c r="J406" s="11"/>
      <c r="K406" s="11"/>
      <c r="L406" s="11"/>
      <c r="M406" s="11"/>
      <c r="N406" s="11"/>
    </row>
    <row r="407" spans="1:14" s="23" customFormat="1" ht="14.25" customHeight="1" x14ac:dyDescent="0.35">
      <c r="A407" s="27" t="s">
        <v>1400</v>
      </c>
      <c r="B407" s="28" t="s">
        <v>1395</v>
      </c>
      <c r="C407" s="44"/>
      <c r="D407" s="44"/>
      <c r="E407" s="32">
        <f>SUMIF(Balance!$AB$135:$AB$368,Egresos!A407,Balance!$U$135:$V$368)</f>
        <v>0</v>
      </c>
      <c r="F407" s="44"/>
      <c r="G407" s="10"/>
      <c r="H407" s="11"/>
      <c r="I407" s="11"/>
      <c r="J407" s="11"/>
      <c r="K407" s="11"/>
      <c r="L407" s="11"/>
      <c r="M407" s="11"/>
      <c r="N407" s="11"/>
    </row>
    <row r="408" spans="1:14" s="23" customFormat="1" ht="14.25" customHeight="1" x14ac:dyDescent="0.35">
      <c r="A408" s="27" t="s">
        <v>1401</v>
      </c>
      <c r="B408" s="28" t="s">
        <v>1397</v>
      </c>
      <c r="C408" s="44"/>
      <c r="D408" s="44"/>
      <c r="E408" s="32">
        <f>SUMIF(Balance!$AB$135:$AB$368,Egresos!A408,Balance!$U$135:$V$368)</f>
        <v>0</v>
      </c>
      <c r="F408" s="44"/>
      <c r="G408" s="10"/>
      <c r="H408" s="11"/>
      <c r="I408" s="11"/>
      <c r="J408" s="11"/>
      <c r="K408" s="11"/>
      <c r="L408" s="11"/>
      <c r="M408" s="11"/>
      <c r="N408" s="11"/>
    </row>
    <row r="409" spans="1:14" s="23" customFormat="1" ht="14.25" customHeight="1" x14ac:dyDescent="0.35">
      <c r="A409" s="27" t="s">
        <v>1402</v>
      </c>
      <c r="B409" s="28" t="s">
        <v>1403</v>
      </c>
      <c r="C409" s="44"/>
      <c r="D409" s="44"/>
      <c r="E409" s="32">
        <f>SUMIF(Balance!$AB$135:$AB$368,Egresos!A409,Balance!$U$135:$V$368)</f>
        <v>0</v>
      </c>
      <c r="F409" s="44"/>
      <c r="G409" s="10"/>
      <c r="H409" s="11"/>
      <c r="I409" s="11"/>
      <c r="J409" s="11"/>
      <c r="K409" s="11"/>
      <c r="L409" s="11"/>
      <c r="M409" s="11"/>
      <c r="N409" s="11"/>
    </row>
    <row r="410" spans="1:14" s="23" customFormat="1" ht="14.25" customHeight="1" x14ac:dyDescent="0.35">
      <c r="A410" s="27" t="s">
        <v>1404</v>
      </c>
      <c r="B410" s="28" t="s">
        <v>1405</v>
      </c>
      <c r="C410" s="44"/>
      <c r="D410" s="44"/>
      <c r="E410" s="32">
        <f>SUMIF(Balance!$AB$135:$AB$368,Egresos!A410,Balance!$U$135:$V$368)</f>
        <v>0</v>
      </c>
      <c r="F410" s="44"/>
      <c r="G410" s="10"/>
      <c r="H410" s="11"/>
      <c r="I410" s="11"/>
      <c r="J410" s="11"/>
      <c r="K410" s="11"/>
      <c r="L410" s="11"/>
      <c r="M410" s="11"/>
      <c r="N410" s="11"/>
    </row>
    <row r="411" spans="1:14" s="23" customFormat="1" ht="14.25" customHeight="1" x14ac:dyDescent="0.35">
      <c r="A411" s="27" t="s">
        <v>1406</v>
      </c>
      <c r="B411" s="28" t="s">
        <v>1407</v>
      </c>
      <c r="C411" s="44"/>
      <c r="D411" s="44"/>
      <c r="E411" s="32">
        <f>SUMIF(Balance!$AB$135:$AB$368,Egresos!A411,Balance!$U$135:$V$368)</f>
        <v>0</v>
      </c>
      <c r="F411" s="44"/>
      <c r="G411" s="10"/>
      <c r="H411" s="11"/>
      <c r="I411" s="11"/>
      <c r="J411" s="11"/>
      <c r="K411" s="11"/>
      <c r="L411" s="11"/>
      <c r="M411" s="11"/>
      <c r="N411" s="11"/>
    </row>
    <row r="412" spans="1:14" s="23" customFormat="1" ht="14.25" customHeight="1" x14ac:dyDescent="0.35">
      <c r="A412" s="27" t="s">
        <v>1408</v>
      </c>
      <c r="B412" s="28" t="s">
        <v>1409</v>
      </c>
      <c r="C412" s="44"/>
      <c r="D412" s="44"/>
      <c r="E412" s="32">
        <f>SUMIF(Balance!$AB$135:$AB$368,Egresos!A412,Balance!$U$135:$V$368)</f>
        <v>0</v>
      </c>
      <c r="F412" s="44"/>
      <c r="G412" s="10"/>
      <c r="H412" s="11"/>
      <c r="I412" s="11"/>
      <c r="J412" s="11"/>
      <c r="K412" s="11"/>
      <c r="L412" s="11"/>
      <c r="M412" s="11"/>
      <c r="N412" s="11"/>
    </row>
    <row r="413" spans="1:14" s="23" customFormat="1" ht="14.25" customHeight="1" x14ac:dyDescent="0.35">
      <c r="A413" s="27" t="s">
        <v>1410</v>
      </c>
      <c r="B413" s="28" t="s">
        <v>87</v>
      </c>
      <c r="C413" s="44"/>
      <c r="D413" s="44"/>
      <c r="E413" s="32">
        <f>SUMIF(Balance!$AB$135:$AB$368,Egresos!A413,Balance!$U$135:$V$368)</f>
        <v>0</v>
      </c>
      <c r="F413" s="44"/>
      <c r="G413" s="10"/>
      <c r="H413" s="11"/>
      <c r="I413" s="11"/>
      <c r="J413" s="11"/>
      <c r="K413" s="11"/>
      <c r="L413" s="11"/>
      <c r="M413" s="11"/>
      <c r="N413" s="11"/>
    </row>
    <row r="414" spans="1:14" s="23" customFormat="1" ht="14.25" customHeight="1" x14ac:dyDescent="0.35">
      <c r="A414" s="27" t="s">
        <v>1411</v>
      </c>
      <c r="B414" s="28" t="s">
        <v>1091</v>
      </c>
      <c r="C414" s="44"/>
      <c r="D414" s="44"/>
      <c r="E414" s="32">
        <f>SUMIF(Balance!$AB$135:$AB$368,Egresos!A414,Balance!$U$135:$V$368)</f>
        <v>0</v>
      </c>
      <c r="F414" s="44"/>
      <c r="G414" s="10"/>
      <c r="H414" s="11"/>
      <c r="I414" s="11"/>
      <c r="J414" s="11"/>
      <c r="K414" s="11"/>
      <c r="L414" s="11"/>
      <c r="M414" s="11"/>
      <c r="N414" s="11"/>
    </row>
    <row r="415" spans="1:14" s="23" customFormat="1" ht="14.25" customHeight="1" x14ac:dyDescent="0.35">
      <c r="A415" s="18" t="s">
        <v>1412</v>
      </c>
      <c r="B415" s="19" t="s">
        <v>1413</v>
      </c>
      <c r="C415" s="20">
        <f>SUM(C416+C417)</f>
        <v>0</v>
      </c>
      <c r="D415" s="20">
        <f>SUM(D416+D417)</f>
        <v>0</v>
      </c>
      <c r="E415" s="20">
        <f>SUM(E416+E417)</f>
        <v>0</v>
      </c>
      <c r="F415" s="20">
        <f>SUM(F416+F417)</f>
        <v>0</v>
      </c>
      <c r="G415" s="21" t="s">
        <v>446</v>
      </c>
      <c r="H415" s="11"/>
      <c r="I415" s="11"/>
      <c r="J415" s="11"/>
      <c r="K415" s="11"/>
      <c r="L415" s="11"/>
      <c r="M415" s="11"/>
      <c r="N415" s="11"/>
    </row>
    <row r="416" spans="1:14" s="23" customFormat="1" ht="14.25" customHeight="1" x14ac:dyDescent="0.35">
      <c r="A416" s="24" t="s">
        <v>1414</v>
      </c>
      <c r="B416" s="24" t="s">
        <v>672</v>
      </c>
      <c r="C416" s="44"/>
      <c r="D416" s="44"/>
      <c r="E416" s="32">
        <f>SUMIF(Balance!$AB$135:$AB$368,Egresos!A416,Balance!$U$135:$V$368)</f>
        <v>0</v>
      </c>
      <c r="F416" s="44"/>
      <c r="G416" s="10"/>
      <c r="H416" s="11"/>
      <c r="I416" s="11"/>
      <c r="J416" s="11"/>
      <c r="K416" s="11"/>
      <c r="L416" s="11"/>
      <c r="M416" s="11"/>
      <c r="N416" s="11"/>
    </row>
    <row r="417" spans="1:14" s="23" customFormat="1" ht="14.25" customHeight="1" x14ac:dyDescent="0.35">
      <c r="A417" s="24" t="s">
        <v>1415</v>
      </c>
      <c r="B417" s="25" t="s">
        <v>674</v>
      </c>
      <c r="C417" s="44"/>
      <c r="D417" s="44"/>
      <c r="E417" s="32">
        <f>SUMIF(Balance!$AB$135:$AB$368,Egresos!A417,Balance!$U$135:$V$368)</f>
        <v>0</v>
      </c>
      <c r="F417" s="44"/>
      <c r="G417" s="10"/>
      <c r="H417" s="11"/>
      <c r="I417" s="11"/>
      <c r="J417" s="11"/>
      <c r="K417" s="11"/>
      <c r="L417" s="11"/>
      <c r="M417" s="11"/>
      <c r="N417" s="11"/>
    </row>
    <row r="418" spans="1:14" s="23" customFormat="1" ht="14.25" customHeight="1" x14ac:dyDescent="0.35">
      <c r="A418" s="18" t="s">
        <v>1416</v>
      </c>
      <c r="B418" s="19" t="s">
        <v>1417</v>
      </c>
      <c r="C418" s="20">
        <f>SUM(C419+C420)</f>
        <v>0</v>
      </c>
      <c r="D418" s="20">
        <f>SUM(D419+D420)</f>
        <v>0</v>
      </c>
      <c r="E418" s="20">
        <f>SUM(E419+E420)</f>
        <v>0</v>
      </c>
      <c r="F418" s="20">
        <f>SUM(F419+F420)</f>
        <v>0</v>
      </c>
      <c r="G418" s="21" t="s">
        <v>446</v>
      </c>
      <c r="H418" s="11"/>
      <c r="I418" s="11"/>
      <c r="J418" s="11"/>
      <c r="K418" s="11"/>
      <c r="L418" s="11"/>
      <c r="M418" s="11"/>
      <c r="N418" s="11"/>
    </row>
    <row r="419" spans="1:14" s="23" customFormat="1" ht="14.25" customHeight="1" x14ac:dyDescent="0.35">
      <c r="A419" s="24" t="s">
        <v>1418</v>
      </c>
      <c r="B419" s="25" t="s">
        <v>1264</v>
      </c>
      <c r="C419" s="44"/>
      <c r="D419" s="44"/>
      <c r="E419" s="32">
        <f>SUMIF(Balance!$AB$135:$AB$368,Egresos!A419,Balance!$U$135:$V$368)</f>
        <v>0</v>
      </c>
      <c r="F419" s="44"/>
      <c r="G419" s="10"/>
      <c r="H419" s="11"/>
      <c r="I419" s="11"/>
      <c r="J419" s="11"/>
      <c r="K419" s="11"/>
      <c r="L419" s="11"/>
      <c r="M419" s="11"/>
      <c r="N419" s="11"/>
    </row>
    <row r="420" spans="1:14" s="23" customFormat="1" ht="14.25" customHeight="1" x14ac:dyDescent="0.35">
      <c r="A420" s="24" t="s">
        <v>1419</v>
      </c>
      <c r="B420" s="24" t="s">
        <v>1286</v>
      </c>
      <c r="C420" s="26">
        <f>SUM(C421+C426)</f>
        <v>0</v>
      </c>
      <c r="D420" s="26">
        <f>SUM(D421+D426)</f>
        <v>0</v>
      </c>
      <c r="E420" s="26">
        <f>SUM(E421+E426)</f>
        <v>0</v>
      </c>
      <c r="F420" s="26">
        <f>SUM(F421+F426)</f>
        <v>0</v>
      </c>
      <c r="G420" s="10"/>
      <c r="H420" s="11"/>
      <c r="I420" s="11"/>
      <c r="J420" s="11"/>
      <c r="K420" s="11"/>
      <c r="L420" s="11"/>
      <c r="M420" s="11"/>
      <c r="N420" s="11"/>
    </row>
    <row r="421" spans="1:14" s="23" customFormat="1" ht="14.25" customHeight="1" x14ac:dyDescent="0.35">
      <c r="A421" s="27" t="s">
        <v>1420</v>
      </c>
      <c r="B421" s="28" t="s">
        <v>1421</v>
      </c>
      <c r="C421" s="29">
        <f>SUM(C422+C423+C424+C425)</f>
        <v>0</v>
      </c>
      <c r="D421" s="29">
        <f>SUM(D422+D423+D424+D425)</f>
        <v>0</v>
      </c>
      <c r="E421" s="29">
        <f>SUM(E422+E423+E424+E425)</f>
        <v>0</v>
      </c>
      <c r="F421" s="29">
        <f>SUM(F422+F423+F424+F425)</f>
        <v>0</v>
      </c>
      <c r="G421" s="10"/>
      <c r="H421" s="11"/>
      <c r="I421" s="11"/>
      <c r="J421" s="11"/>
      <c r="K421" s="11"/>
      <c r="L421" s="11"/>
      <c r="M421" s="11"/>
      <c r="N421" s="11"/>
    </row>
    <row r="422" spans="1:14" s="23" customFormat="1" ht="14.25" customHeight="1" x14ac:dyDescent="0.35">
      <c r="A422" s="30" t="s">
        <v>1422</v>
      </c>
      <c r="B422" s="31" t="s">
        <v>1423</v>
      </c>
      <c r="C422" s="32"/>
      <c r="D422" s="32"/>
      <c r="E422" s="32">
        <f>SUMIF(Balance!$AB$135:$AB$368,Egresos!A422,Balance!$U$135:$V$368)</f>
        <v>0</v>
      </c>
      <c r="F422" s="32"/>
      <c r="G422" s="10"/>
      <c r="H422" s="11"/>
      <c r="I422" s="11"/>
      <c r="J422" s="11"/>
      <c r="K422" s="11"/>
      <c r="L422" s="11"/>
      <c r="M422" s="11"/>
      <c r="N422" s="11"/>
    </row>
    <row r="423" spans="1:14" s="23" customFormat="1" ht="14.25" customHeight="1" x14ac:dyDescent="0.35">
      <c r="A423" s="30" t="s">
        <v>1424</v>
      </c>
      <c r="B423" s="31" t="s">
        <v>1425</v>
      </c>
      <c r="C423" s="32"/>
      <c r="D423" s="32"/>
      <c r="E423" s="32">
        <f>SUMIF(Balance!$AB$135:$AB$368,Egresos!A423,Balance!$U$135:$V$368)</f>
        <v>0</v>
      </c>
      <c r="F423" s="32"/>
      <c r="G423" s="10"/>
      <c r="H423" s="11"/>
      <c r="I423" s="11"/>
      <c r="J423" s="11"/>
      <c r="K423" s="11"/>
      <c r="L423" s="11"/>
      <c r="M423" s="11"/>
      <c r="N423" s="11"/>
    </row>
    <row r="424" spans="1:14" s="23" customFormat="1" ht="14.25" customHeight="1" x14ac:dyDescent="0.35">
      <c r="A424" s="30" t="s">
        <v>1426</v>
      </c>
      <c r="B424" s="31" t="s">
        <v>1427</v>
      </c>
      <c r="C424" s="32"/>
      <c r="D424" s="32"/>
      <c r="E424" s="32">
        <f>SUMIF(Balance!$AB$135:$AB$368,Egresos!A424,Balance!$U$135:$V$368)</f>
        <v>0</v>
      </c>
      <c r="F424" s="32"/>
      <c r="G424" s="10"/>
      <c r="H424" s="11"/>
      <c r="I424" s="11"/>
      <c r="J424" s="11"/>
      <c r="K424" s="11"/>
      <c r="L424" s="11"/>
      <c r="M424" s="11"/>
      <c r="N424" s="11"/>
    </row>
    <row r="425" spans="1:14" s="23" customFormat="1" ht="14.25" customHeight="1" x14ac:dyDescent="0.35">
      <c r="A425" s="30" t="s">
        <v>1428</v>
      </c>
      <c r="B425" s="31" t="s">
        <v>1429</v>
      </c>
      <c r="C425" s="32"/>
      <c r="D425" s="32"/>
      <c r="E425" s="32">
        <f>SUMIF(Balance!$AB$135:$AB$368,Egresos!A425,Balance!$U$135:$V$368)</f>
        <v>0</v>
      </c>
      <c r="F425" s="32"/>
      <c r="G425" s="10"/>
      <c r="H425" s="11"/>
      <c r="I425" s="11"/>
      <c r="J425" s="11"/>
      <c r="K425" s="11"/>
      <c r="L425" s="11"/>
      <c r="M425" s="11"/>
      <c r="N425" s="11"/>
    </row>
    <row r="426" spans="1:14" s="23" customFormat="1" ht="14.25" customHeight="1" x14ac:dyDescent="0.35">
      <c r="A426" s="27" t="s">
        <v>1430</v>
      </c>
      <c r="B426" s="28" t="s">
        <v>1321</v>
      </c>
      <c r="C426" s="44"/>
      <c r="D426" s="44"/>
      <c r="E426" s="32">
        <f>SUMIF(Balance!$AB$135:$AB$368,Egresos!A426,Balance!$U$135:$V$368)</f>
        <v>0</v>
      </c>
      <c r="F426" s="44"/>
      <c r="G426" s="10"/>
      <c r="H426" s="11"/>
      <c r="I426" s="11"/>
      <c r="J426" s="11"/>
      <c r="K426" s="11"/>
      <c r="L426" s="11"/>
      <c r="M426" s="11"/>
      <c r="N426" s="11"/>
    </row>
    <row r="427" spans="1:14" s="23" customFormat="1" ht="14.25" customHeight="1" x14ac:dyDescent="0.35">
      <c r="A427" s="18" t="s">
        <v>1431</v>
      </c>
      <c r="B427" s="18" t="s">
        <v>1432</v>
      </c>
      <c r="C427" s="20">
        <f>SUM(C428+C431+C434+C437)</f>
        <v>2268028000</v>
      </c>
      <c r="D427" s="20">
        <f>SUM(D428+D431+D434+D437)</f>
        <v>2268028000</v>
      </c>
      <c r="E427" s="20">
        <f>SUM(E428+E431+E434+E437)</f>
        <v>79689686</v>
      </c>
      <c r="F427" s="20">
        <f>SUM(F428+F431+F434+F437)</f>
        <v>2188338314</v>
      </c>
      <c r="G427" s="21" t="s">
        <v>446</v>
      </c>
      <c r="H427" s="11"/>
      <c r="I427" s="11"/>
      <c r="J427" s="11"/>
      <c r="K427" s="11"/>
      <c r="L427" s="11"/>
      <c r="M427" s="11"/>
      <c r="N427" s="11"/>
    </row>
    <row r="428" spans="1:14" s="23" customFormat="1" ht="14.25" customHeight="1" x14ac:dyDescent="0.35">
      <c r="A428" s="24" t="s">
        <v>1433</v>
      </c>
      <c r="B428" s="25" t="s">
        <v>1434</v>
      </c>
      <c r="C428" s="26">
        <f>SUM(C429+C430)</f>
        <v>0</v>
      </c>
      <c r="D428" s="26">
        <f>SUM(D429+D430)</f>
        <v>0</v>
      </c>
      <c r="E428" s="26">
        <f>SUM(E429+E430)</f>
        <v>0</v>
      </c>
      <c r="F428" s="26">
        <f>SUM(F429+F430)</f>
        <v>0</v>
      </c>
      <c r="G428" s="10"/>
      <c r="H428" s="11"/>
      <c r="I428" s="11"/>
      <c r="J428" s="11"/>
      <c r="K428" s="11"/>
      <c r="L428" s="11"/>
      <c r="M428" s="11"/>
      <c r="N428" s="11"/>
    </row>
    <row r="429" spans="1:14" s="23" customFormat="1" ht="14.25" customHeight="1" x14ac:dyDescent="0.35">
      <c r="A429" s="27" t="s">
        <v>1435</v>
      </c>
      <c r="B429" s="28" t="s">
        <v>723</v>
      </c>
      <c r="C429" s="44"/>
      <c r="D429" s="44"/>
      <c r="E429" s="32">
        <f>SUMIF(Balance!$AB$135:$AB$368,Egresos!A429,Balance!$U$135:$V$368)</f>
        <v>0</v>
      </c>
      <c r="F429" s="44"/>
      <c r="G429" s="10"/>
      <c r="H429" s="11"/>
      <c r="I429" s="11"/>
      <c r="J429" s="11"/>
      <c r="K429" s="11"/>
      <c r="L429" s="11"/>
      <c r="M429" s="11"/>
      <c r="N429" s="11"/>
    </row>
    <row r="430" spans="1:14" s="23" customFormat="1" ht="14.25" customHeight="1" x14ac:dyDescent="0.35">
      <c r="A430" s="27" t="s">
        <v>1436</v>
      </c>
      <c r="B430" s="28" t="s">
        <v>725</v>
      </c>
      <c r="C430" s="44"/>
      <c r="D430" s="44"/>
      <c r="E430" s="32">
        <f>SUMIF(Balance!$AB$135:$AB$368,Egresos!A430,Balance!$U$135:$V$368)</f>
        <v>0</v>
      </c>
      <c r="F430" s="44"/>
      <c r="G430" s="10"/>
      <c r="H430" s="11"/>
      <c r="I430" s="11"/>
      <c r="J430" s="11"/>
      <c r="K430" s="11"/>
      <c r="L430" s="11"/>
      <c r="M430" s="11"/>
      <c r="N430" s="11"/>
    </row>
    <row r="431" spans="1:14" s="23" customFormat="1" ht="14.25" customHeight="1" x14ac:dyDescent="0.35">
      <c r="A431" s="24" t="s">
        <v>1437</v>
      </c>
      <c r="B431" s="25" t="s">
        <v>1438</v>
      </c>
      <c r="C431" s="26">
        <f>SUM(C432+C433)</f>
        <v>0</v>
      </c>
      <c r="D431" s="26">
        <f>SUM(D432+D433)</f>
        <v>0</v>
      </c>
      <c r="E431" s="26">
        <f>SUM(E432+E433)</f>
        <v>0</v>
      </c>
      <c r="F431" s="26">
        <f>SUM(F432+F433)</f>
        <v>0</v>
      </c>
      <c r="G431" s="10"/>
      <c r="H431" s="11"/>
      <c r="I431" s="11"/>
      <c r="J431" s="11"/>
      <c r="K431" s="11"/>
      <c r="L431" s="11"/>
      <c r="M431" s="11"/>
      <c r="N431" s="11"/>
    </row>
    <row r="432" spans="1:14" s="23" customFormat="1" ht="14.25" customHeight="1" x14ac:dyDescent="0.35">
      <c r="A432" s="27" t="s">
        <v>1439</v>
      </c>
      <c r="B432" s="28" t="s">
        <v>723</v>
      </c>
      <c r="C432" s="44"/>
      <c r="D432" s="44"/>
      <c r="E432" s="32">
        <f>SUMIF(Balance!$AB$135:$AB$368,Egresos!A432,Balance!$U$135:$V$368)</f>
        <v>0</v>
      </c>
      <c r="F432" s="44"/>
      <c r="G432" s="10"/>
      <c r="H432" s="11"/>
      <c r="I432" s="11"/>
      <c r="J432" s="11"/>
      <c r="K432" s="11"/>
      <c r="L432" s="11"/>
      <c r="M432" s="11"/>
      <c r="N432" s="11"/>
    </row>
    <row r="433" spans="1:14" s="23" customFormat="1" ht="14.25" customHeight="1" x14ac:dyDescent="0.35">
      <c r="A433" s="27" t="s">
        <v>1440</v>
      </c>
      <c r="B433" s="28" t="s">
        <v>725</v>
      </c>
      <c r="C433" s="44"/>
      <c r="D433" s="44"/>
      <c r="E433" s="32">
        <f>SUMIF(Balance!$AB$135:$AB$368,Egresos!A433,Balance!$U$135:$V$368)</f>
        <v>0</v>
      </c>
      <c r="F433" s="44"/>
      <c r="G433" s="10"/>
      <c r="H433" s="11"/>
      <c r="I433" s="11"/>
      <c r="J433" s="11"/>
      <c r="K433" s="11"/>
      <c r="L433" s="11"/>
      <c r="M433" s="11"/>
      <c r="N433" s="11"/>
    </row>
    <row r="434" spans="1:14" s="23" customFormat="1" ht="14.25" customHeight="1" x14ac:dyDescent="0.35">
      <c r="A434" s="24" t="s">
        <v>1441</v>
      </c>
      <c r="B434" s="25" t="s">
        <v>1442</v>
      </c>
      <c r="C434" s="26">
        <f>SUM(C435+C436)</f>
        <v>0</v>
      </c>
      <c r="D434" s="26">
        <f>SUM(D435+D436)</f>
        <v>0</v>
      </c>
      <c r="E434" s="26">
        <f>SUM(E435+E436)</f>
        <v>0</v>
      </c>
      <c r="F434" s="26">
        <f>SUM(F435+F436)</f>
        <v>0</v>
      </c>
      <c r="G434" s="10"/>
      <c r="H434" s="11"/>
      <c r="I434" s="11"/>
      <c r="J434" s="11"/>
      <c r="K434" s="11"/>
      <c r="L434" s="11"/>
      <c r="M434" s="11"/>
      <c r="N434" s="11"/>
    </row>
    <row r="435" spans="1:14" s="23" customFormat="1" ht="14.25" customHeight="1" x14ac:dyDescent="0.35">
      <c r="A435" s="27" t="s">
        <v>1443</v>
      </c>
      <c r="B435" s="28" t="s">
        <v>723</v>
      </c>
      <c r="C435" s="44"/>
      <c r="D435" s="44"/>
      <c r="E435" s="32">
        <f>SUMIF(Balance!$AB$135:$AB$368,Egresos!A435,Balance!$U$135:$V$368)</f>
        <v>0</v>
      </c>
      <c r="F435" s="44"/>
      <c r="G435" s="10"/>
      <c r="H435" s="11"/>
      <c r="I435" s="11"/>
      <c r="J435" s="11"/>
      <c r="K435" s="11"/>
      <c r="L435" s="11"/>
      <c r="M435" s="11"/>
      <c r="N435" s="11"/>
    </row>
    <row r="436" spans="1:14" s="23" customFormat="1" ht="14.25" customHeight="1" x14ac:dyDescent="0.35">
      <c r="A436" s="27" t="s">
        <v>1444</v>
      </c>
      <c r="B436" s="28" t="s">
        <v>725</v>
      </c>
      <c r="C436" s="44"/>
      <c r="D436" s="44"/>
      <c r="E436" s="32">
        <f>SUMIF(Balance!$AB$135:$AB$368,Egresos!A436,Balance!$U$135:$V$368)</f>
        <v>0</v>
      </c>
      <c r="F436" s="44"/>
      <c r="G436" s="10"/>
      <c r="H436" s="11"/>
      <c r="I436" s="11"/>
      <c r="J436" s="11"/>
      <c r="K436" s="11"/>
      <c r="L436" s="11"/>
      <c r="M436" s="11"/>
      <c r="N436" s="11"/>
    </row>
    <row r="437" spans="1:14" s="23" customFormat="1" ht="14.25" customHeight="1" x14ac:dyDescent="0.35">
      <c r="A437" s="24" t="s">
        <v>1445</v>
      </c>
      <c r="B437" s="25" t="s">
        <v>1446</v>
      </c>
      <c r="C437" s="44">
        <v>2268028000</v>
      </c>
      <c r="D437" s="44">
        <v>2268028000</v>
      </c>
      <c r="E437" s="32">
        <f>SUMIF(Balance!$AB$135:$AB$368,Egresos!A437,Balance!$U$135:$V$368)</f>
        <v>79689686</v>
      </c>
      <c r="F437" s="44">
        <f>+D437-E437</f>
        <v>2188338314</v>
      </c>
      <c r="G437" s="10"/>
      <c r="H437" s="11"/>
      <c r="I437" s="11"/>
      <c r="J437" s="11"/>
      <c r="K437" s="11"/>
      <c r="L437" s="11"/>
      <c r="M437" s="11"/>
      <c r="N437" s="11"/>
    </row>
    <row r="438" spans="1:14" s="23" customFormat="1" ht="14.25" customHeight="1" x14ac:dyDescent="0.35">
      <c r="A438" s="18" t="s">
        <v>1447</v>
      </c>
      <c r="B438" s="19" t="s">
        <v>1448</v>
      </c>
      <c r="C438" s="49">
        <v>0</v>
      </c>
      <c r="D438" s="49">
        <v>0</v>
      </c>
      <c r="E438" s="49">
        <v>0</v>
      </c>
      <c r="F438" s="49">
        <v>0</v>
      </c>
      <c r="G438" s="10"/>
      <c r="H438" s="11"/>
      <c r="I438" s="11"/>
      <c r="J438" s="11"/>
      <c r="K438" s="11"/>
      <c r="L438" s="11"/>
      <c r="M438" s="11"/>
      <c r="N438" s="11"/>
    </row>
    <row r="442" spans="1:14" ht="18" x14ac:dyDescent="0.35">
      <c r="B442" s="50" t="s">
        <v>1449</v>
      </c>
      <c r="C442" s="51">
        <f>C3+C228+C322+C328+C368+C371+C378+C394+C402+C415+C418+C427+C438</f>
        <v>18025000000</v>
      </c>
      <c r="D442" s="51">
        <f>D3+D228+D322+D328+D368+D371+D378+D394+D402+D415+D418+D427+D438</f>
        <v>18025000000</v>
      </c>
      <c r="E442" s="51">
        <f>E3+E228+E322+E328+E368+E371+E378+E394+E402+E415+E418+E427+E438</f>
        <v>12224988569</v>
      </c>
      <c r="F442" s="51">
        <f>F3+F228+F322+F328+F368+F371+F378+F394+F402+F415+F418+F427+F438</f>
        <v>5800011431</v>
      </c>
    </row>
    <row r="444" spans="1:14" x14ac:dyDescent="0.35">
      <c r="E444" s="52">
        <f>+E442-Balance!U371+Balance!U129+Balance!U130+Balance!U132+Balance!U133+Balance!U134</f>
        <v>0</v>
      </c>
      <c r="F444" s="52">
        <f>+D442-E442-F442</f>
        <v>0</v>
      </c>
    </row>
    <row r="445" spans="1:14" x14ac:dyDescent="0.35">
      <c r="E445" s="52"/>
      <c r="F445" s="52"/>
    </row>
  </sheetData>
  <sheetProtection password="BD52" sheet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9"/>
  <sheetViews>
    <sheetView showGridLines="0" workbookViewId="0">
      <pane ySplit="13" topLeftCell="A113" activePane="bottomLeft" state="frozen"/>
      <selection pane="bottomLeft" activeCell="U129" sqref="U129:V134"/>
    </sheetView>
  </sheetViews>
  <sheetFormatPr baseColWidth="10" defaultRowHeight="12.75" x14ac:dyDescent="0.2"/>
  <cols>
    <col min="1" max="1" width="12" customWidth="1"/>
    <col min="2" max="2" width="1.28515625" customWidth="1"/>
    <col min="3" max="3" width="2.7109375" customWidth="1"/>
    <col min="4" max="4" width="5.7109375" customWidth="1"/>
    <col min="5" max="5" width="6.5703125" customWidth="1"/>
    <col min="6" max="6" width="43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9.85546875" customWidth="1"/>
    <col min="23" max="23" width="0" hidden="1" customWidth="1"/>
    <col min="24" max="24" width="6.140625" customWidth="1"/>
    <col min="25" max="25" width="7.28515625" customWidth="1"/>
    <col min="26" max="26" width="0" hidden="1" customWidth="1"/>
    <col min="27" max="256" width="9.140625" customWidth="1"/>
  </cols>
  <sheetData>
    <row r="1" spans="1:28" ht="21.6" customHeight="1" x14ac:dyDescent="0.2">
      <c r="A1" s="128"/>
      <c r="B1" s="129" t="s">
        <v>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</row>
    <row r="2" spans="1:28" ht="22.35" customHeight="1" x14ac:dyDescent="0.2">
      <c r="A2" s="128"/>
      <c r="B2" s="130" t="s">
        <v>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</row>
    <row r="3" spans="1:28" ht="21.95" customHeight="1" x14ac:dyDescent="0.2">
      <c r="A3" s="128"/>
    </row>
    <row r="4" spans="1:28" ht="3" customHeight="1" x14ac:dyDescent="0.2"/>
    <row r="5" spans="1:28" ht="17.100000000000001" customHeight="1" x14ac:dyDescent="0.2">
      <c r="A5" s="131" t="s">
        <v>2</v>
      </c>
      <c r="B5" s="128"/>
      <c r="C5" s="128"/>
      <c r="D5" s="119" t="s">
        <v>3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</row>
    <row r="6" spans="1:28" ht="17.100000000000001" customHeight="1" x14ac:dyDescent="0.2">
      <c r="A6" s="131" t="s">
        <v>4</v>
      </c>
      <c r="B6" s="128"/>
      <c r="C6" s="128"/>
      <c r="D6" s="119" t="s">
        <v>5</v>
      </c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</row>
    <row r="7" spans="1:28" ht="17.100000000000001" customHeight="1" x14ac:dyDescent="0.2">
      <c r="A7" s="131" t="s">
        <v>6</v>
      </c>
      <c r="B7" s="128"/>
      <c r="C7" s="128"/>
      <c r="D7" s="119" t="s">
        <v>7</v>
      </c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</row>
    <row r="8" spans="1:28" ht="17.100000000000001" customHeight="1" x14ac:dyDescent="0.2">
      <c r="A8" s="131" t="s">
        <v>8</v>
      </c>
      <c r="B8" s="128"/>
      <c r="C8" s="128"/>
      <c r="D8" s="119" t="s">
        <v>1566</v>
      </c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</row>
    <row r="9" spans="1:28" ht="12.75" hidden="1" customHeight="1" x14ac:dyDescent="0.2"/>
    <row r="10" spans="1:28" ht="17.100000000000001" customHeight="1" x14ac:dyDescent="0.2">
      <c r="A10" s="136" t="s">
        <v>9</v>
      </c>
      <c r="B10" s="128"/>
      <c r="C10" s="128"/>
      <c r="D10" s="137">
        <v>44571</v>
      </c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</row>
    <row r="11" spans="1:28" ht="5.45" customHeight="1" x14ac:dyDescent="0.2"/>
    <row r="12" spans="1:28" ht="4.3499999999999996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ht="12.75" customHeight="1" x14ac:dyDescent="0.2">
      <c r="A13" s="132" t="s">
        <v>10</v>
      </c>
      <c r="B13" s="133"/>
      <c r="C13" s="134" t="s">
        <v>11</v>
      </c>
      <c r="D13" s="135"/>
      <c r="E13" s="135"/>
      <c r="F13" s="133"/>
      <c r="G13" s="111" t="s">
        <v>12</v>
      </c>
      <c r="H13" s="110"/>
      <c r="I13" s="111" t="s">
        <v>13</v>
      </c>
      <c r="J13" s="110"/>
      <c r="K13" s="134" t="s">
        <v>14</v>
      </c>
      <c r="L13" s="133"/>
      <c r="M13" s="110"/>
      <c r="N13" s="134" t="s">
        <v>15</v>
      </c>
      <c r="O13" s="133"/>
      <c r="P13" s="110"/>
      <c r="Q13" s="111" t="s">
        <v>16</v>
      </c>
      <c r="R13" s="110"/>
      <c r="S13" s="111" t="s">
        <v>17</v>
      </c>
      <c r="T13" s="110"/>
      <c r="U13" s="134" t="s">
        <v>18</v>
      </c>
      <c r="V13" s="133"/>
      <c r="W13" s="110"/>
      <c r="X13" s="134" t="s">
        <v>19</v>
      </c>
      <c r="Y13" s="133"/>
    </row>
    <row r="14" spans="1:28" ht="12.75" customHeight="1" x14ac:dyDescent="0.2">
      <c r="A14" s="120" t="s">
        <v>20</v>
      </c>
      <c r="B14" s="121"/>
      <c r="C14" s="122" t="s">
        <v>21</v>
      </c>
      <c r="D14" s="123"/>
      <c r="E14" s="123"/>
      <c r="F14" s="121"/>
      <c r="G14" s="116">
        <v>6176940</v>
      </c>
      <c r="H14" s="115"/>
      <c r="I14" s="116">
        <v>55712150</v>
      </c>
      <c r="J14" s="115"/>
      <c r="K14" s="124">
        <v>0</v>
      </c>
      <c r="L14" s="121"/>
      <c r="M14" s="115"/>
      <c r="N14" s="124">
        <v>49535210</v>
      </c>
      <c r="O14" s="121"/>
      <c r="P14" s="115"/>
      <c r="Q14" s="116">
        <v>0</v>
      </c>
      <c r="R14" s="115"/>
      <c r="S14" s="116">
        <v>49535210</v>
      </c>
      <c r="T14" s="115"/>
      <c r="U14" s="124">
        <v>0</v>
      </c>
      <c r="V14" s="121"/>
      <c r="W14" s="115"/>
      <c r="X14" s="124">
        <v>0</v>
      </c>
      <c r="Y14" s="121"/>
      <c r="Z14" s="115"/>
      <c r="AA14" s="115"/>
      <c r="AB14" s="115"/>
    </row>
    <row r="15" spans="1:28" ht="12.75" customHeight="1" x14ac:dyDescent="0.2">
      <c r="A15" s="120" t="s">
        <v>22</v>
      </c>
      <c r="B15" s="121"/>
      <c r="C15" s="122" t="s">
        <v>23</v>
      </c>
      <c r="D15" s="123"/>
      <c r="E15" s="123"/>
      <c r="F15" s="121"/>
      <c r="G15" s="116">
        <v>8726150486</v>
      </c>
      <c r="H15" s="115"/>
      <c r="I15" s="116">
        <v>9083643407</v>
      </c>
      <c r="J15" s="115"/>
      <c r="K15" s="124">
        <v>0</v>
      </c>
      <c r="L15" s="121"/>
      <c r="M15" s="115"/>
      <c r="N15" s="124">
        <v>357492921</v>
      </c>
      <c r="O15" s="121"/>
      <c r="P15" s="115"/>
      <c r="Q15" s="116">
        <v>0</v>
      </c>
      <c r="R15" s="115"/>
      <c r="S15" s="116">
        <v>357492921</v>
      </c>
      <c r="T15" s="115"/>
      <c r="U15" s="124">
        <v>0</v>
      </c>
      <c r="V15" s="121"/>
      <c r="W15" s="115"/>
      <c r="X15" s="124">
        <v>0</v>
      </c>
      <c r="Y15" s="121"/>
      <c r="Z15" s="115"/>
      <c r="AA15" s="115"/>
      <c r="AB15" s="115"/>
    </row>
    <row r="16" spans="1:28" ht="12.75" customHeight="1" x14ac:dyDescent="0.2">
      <c r="A16" s="120" t="s">
        <v>24</v>
      </c>
      <c r="B16" s="121"/>
      <c r="C16" s="122" t="s">
        <v>25</v>
      </c>
      <c r="D16" s="123"/>
      <c r="E16" s="123"/>
      <c r="F16" s="121"/>
      <c r="G16" s="116">
        <v>170010</v>
      </c>
      <c r="H16" s="115"/>
      <c r="I16" s="116">
        <v>0</v>
      </c>
      <c r="J16" s="115"/>
      <c r="K16" s="124">
        <v>170010</v>
      </c>
      <c r="L16" s="121"/>
      <c r="M16" s="115"/>
      <c r="N16" s="124">
        <v>0</v>
      </c>
      <c r="O16" s="121"/>
      <c r="P16" s="115"/>
      <c r="Q16" s="116">
        <v>170010</v>
      </c>
      <c r="R16" s="115"/>
      <c r="S16" s="116">
        <v>0</v>
      </c>
      <c r="T16" s="115"/>
      <c r="U16" s="124">
        <v>0</v>
      </c>
      <c r="V16" s="121"/>
      <c r="W16" s="115"/>
      <c r="X16" s="124">
        <v>0</v>
      </c>
      <c r="Y16" s="121"/>
      <c r="Z16" s="115"/>
      <c r="AA16" s="115"/>
      <c r="AB16" s="115"/>
    </row>
    <row r="17" spans="1:28" ht="12.75" customHeight="1" x14ac:dyDescent="0.2">
      <c r="A17" s="120" t="s">
        <v>26</v>
      </c>
      <c r="B17" s="121"/>
      <c r="C17" s="122" t="s">
        <v>27</v>
      </c>
      <c r="D17" s="123"/>
      <c r="E17" s="123"/>
      <c r="F17" s="121"/>
      <c r="G17" s="116">
        <v>8858127254</v>
      </c>
      <c r="H17" s="115"/>
      <c r="I17" s="116">
        <v>9151436856</v>
      </c>
      <c r="J17" s="115"/>
      <c r="K17" s="124">
        <v>0</v>
      </c>
      <c r="L17" s="121"/>
      <c r="M17" s="115"/>
      <c r="N17" s="124">
        <v>293309602</v>
      </c>
      <c r="O17" s="121"/>
      <c r="P17" s="115"/>
      <c r="Q17" s="116">
        <v>0</v>
      </c>
      <c r="R17" s="115"/>
      <c r="S17" s="116">
        <v>293309602</v>
      </c>
      <c r="T17" s="115"/>
      <c r="U17" s="124">
        <v>0</v>
      </c>
      <c r="V17" s="121"/>
      <c r="W17" s="115"/>
      <c r="X17" s="124">
        <v>0</v>
      </c>
      <c r="Y17" s="121"/>
      <c r="Z17" s="115"/>
      <c r="AA17" s="115"/>
      <c r="AB17" s="115"/>
    </row>
    <row r="18" spans="1:28" ht="12.75" customHeight="1" x14ac:dyDescent="0.2">
      <c r="A18" s="120" t="s">
        <v>28</v>
      </c>
      <c r="B18" s="121"/>
      <c r="C18" s="122" t="s">
        <v>29</v>
      </c>
      <c r="D18" s="123"/>
      <c r="E18" s="123"/>
      <c r="F18" s="121"/>
      <c r="G18" s="116">
        <v>2835643575</v>
      </c>
      <c r="H18" s="115"/>
      <c r="I18" s="116">
        <v>3689706972</v>
      </c>
      <c r="J18" s="115"/>
      <c r="K18" s="124">
        <v>0</v>
      </c>
      <c r="L18" s="121"/>
      <c r="M18" s="115"/>
      <c r="N18" s="124">
        <v>854063397</v>
      </c>
      <c r="O18" s="121"/>
      <c r="P18" s="115"/>
      <c r="Q18" s="116">
        <v>0</v>
      </c>
      <c r="R18" s="115"/>
      <c r="S18" s="116">
        <v>854063397</v>
      </c>
      <c r="T18" s="115"/>
      <c r="U18" s="124">
        <v>0</v>
      </c>
      <c r="V18" s="121"/>
      <c r="W18" s="115"/>
      <c r="X18" s="124">
        <v>0</v>
      </c>
      <c r="Y18" s="121"/>
      <c r="Z18" s="115"/>
      <c r="AA18" s="115"/>
      <c r="AB18" s="115"/>
    </row>
    <row r="19" spans="1:28" ht="12.75" customHeight="1" x14ac:dyDescent="0.2">
      <c r="A19" s="120" t="s">
        <v>30</v>
      </c>
      <c r="B19" s="121"/>
      <c r="C19" s="122" t="s">
        <v>31</v>
      </c>
      <c r="D19" s="123"/>
      <c r="E19" s="123"/>
      <c r="F19" s="121"/>
      <c r="G19" s="116">
        <v>0</v>
      </c>
      <c r="H19" s="115"/>
      <c r="I19" s="116">
        <v>1303169</v>
      </c>
      <c r="J19" s="115"/>
      <c r="K19" s="124">
        <v>0</v>
      </c>
      <c r="L19" s="121"/>
      <c r="M19" s="115"/>
      <c r="N19" s="124">
        <v>1303169</v>
      </c>
      <c r="O19" s="121"/>
      <c r="P19" s="115"/>
      <c r="Q19" s="116">
        <v>0</v>
      </c>
      <c r="R19" s="115"/>
      <c r="S19" s="116">
        <v>1303169</v>
      </c>
      <c r="T19" s="115"/>
      <c r="U19" s="124">
        <v>0</v>
      </c>
      <c r="V19" s="121"/>
      <c r="W19" s="115"/>
      <c r="X19" s="124">
        <v>0</v>
      </c>
      <c r="Y19" s="121"/>
      <c r="Z19" s="115"/>
      <c r="AA19" s="115"/>
      <c r="AB19" s="115"/>
    </row>
    <row r="20" spans="1:28" ht="12.75" customHeight="1" x14ac:dyDescent="0.2">
      <c r="A20" s="120" t="s">
        <v>32</v>
      </c>
      <c r="B20" s="121"/>
      <c r="C20" s="122" t="s">
        <v>33</v>
      </c>
      <c r="D20" s="123"/>
      <c r="E20" s="123"/>
      <c r="F20" s="121"/>
      <c r="G20" s="116">
        <v>15063726</v>
      </c>
      <c r="H20" s="115"/>
      <c r="I20" s="116">
        <v>720000</v>
      </c>
      <c r="J20" s="115"/>
      <c r="K20" s="124">
        <v>14343726</v>
      </c>
      <c r="L20" s="121"/>
      <c r="M20" s="115"/>
      <c r="N20" s="124">
        <v>0</v>
      </c>
      <c r="O20" s="121"/>
      <c r="P20" s="115"/>
      <c r="Q20" s="116">
        <v>14343726</v>
      </c>
      <c r="R20" s="115"/>
      <c r="S20" s="116">
        <v>0</v>
      </c>
      <c r="T20" s="115"/>
      <c r="U20" s="124">
        <v>0</v>
      </c>
      <c r="V20" s="121"/>
      <c r="W20" s="115"/>
      <c r="X20" s="124">
        <v>0</v>
      </c>
      <c r="Y20" s="121"/>
      <c r="Z20" s="115"/>
      <c r="AA20" s="115"/>
      <c r="AB20" s="115"/>
    </row>
    <row r="21" spans="1:28" ht="12.75" customHeight="1" x14ac:dyDescent="0.2">
      <c r="A21" s="120" t="s">
        <v>34</v>
      </c>
      <c r="B21" s="121"/>
      <c r="C21" s="122" t="s">
        <v>35</v>
      </c>
      <c r="D21" s="123"/>
      <c r="E21" s="123"/>
      <c r="F21" s="121"/>
      <c r="G21" s="116">
        <v>190176122</v>
      </c>
      <c r="H21" s="115"/>
      <c r="I21" s="116">
        <v>416268914</v>
      </c>
      <c r="J21" s="115"/>
      <c r="K21" s="124">
        <v>0</v>
      </c>
      <c r="L21" s="121"/>
      <c r="M21" s="115"/>
      <c r="N21" s="124">
        <v>226092792</v>
      </c>
      <c r="O21" s="121"/>
      <c r="P21" s="115"/>
      <c r="Q21" s="116">
        <v>0</v>
      </c>
      <c r="R21" s="115"/>
      <c r="S21" s="116">
        <v>226092792</v>
      </c>
      <c r="T21" s="115"/>
      <c r="U21" s="124">
        <v>0</v>
      </c>
      <c r="V21" s="121"/>
      <c r="W21" s="115"/>
      <c r="X21" s="124">
        <v>0</v>
      </c>
      <c r="Y21" s="121"/>
      <c r="Z21" s="115"/>
      <c r="AA21" s="115"/>
      <c r="AB21" s="115"/>
    </row>
    <row r="22" spans="1:28" ht="12.75" customHeight="1" x14ac:dyDescent="0.2">
      <c r="A22" s="120" t="s">
        <v>36</v>
      </c>
      <c r="B22" s="121"/>
      <c r="C22" s="122" t="s">
        <v>37</v>
      </c>
      <c r="D22" s="123"/>
      <c r="E22" s="123"/>
      <c r="F22" s="121"/>
      <c r="G22" s="116">
        <v>159133216</v>
      </c>
      <c r="H22" s="115"/>
      <c r="I22" s="116">
        <v>0</v>
      </c>
      <c r="J22" s="115"/>
      <c r="K22" s="124">
        <v>159133216</v>
      </c>
      <c r="L22" s="121"/>
      <c r="M22" s="115"/>
      <c r="N22" s="124">
        <v>0</v>
      </c>
      <c r="O22" s="121"/>
      <c r="P22" s="115"/>
      <c r="Q22" s="116">
        <v>159133216</v>
      </c>
      <c r="R22" s="115"/>
      <c r="S22" s="116">
        <v>0</v>
      </c>
      <c r="T22" s="115"/>
      <c r="U22" s="124">
        <v>0</v>
      </c>
      <c r="V22" s="121"/>
      <c r="W22" s="115"/>
      <c r="X22" s="124">
        <v>0</v>
      </c>
      <c r="Y22" s="121"/>
      <c r="Z22" s="115"/>
      <c r="AA22" s="115"/>
      <c r="AB22" s="115"/>
    </row>
    <row r="23" spans="1:28" ht="12.75" customHeight="1" x14ac:dyDescent="0.2">
      <c r="A23" s="120" t="s">
        <v>1567</v>
      </c>
      <c r="B23" s="121"/>
      <c r="C23" s="122" t="s">
        <v>1568</v>
      </c>
      <c r="D23" s="123"/>
      <c r="E23" s="123"/>
      <c r="F23" s="121"/>
      <c r="G23" s="116">
        <v>9902515</v>
      </c>
      <c r="H23" s="115"/>
      <c r="I23" s="116">
        <v>9902515</v>
      </c>
      <c r="J23" s="115"/>
      <c r="K23" s="124">
        <v>0</v>
      </c>
      <c r="L23" s="121"/>
      <c r="M23" s="115"/>
      <c r="N23" s="124">
        <v>0</v>
      </c>
      <c r="O23" s="121"/>
      <c r="P23" s="115"/>
      <c r="Q23" s="116">
        <v>0</v>
      </c>
      <c r="R23" s="115"/>
      <c r="S23" s="116">
        <v>0</v>
      </c>
      <c r="T23" s="115"/>
      <c r="U23" s="124">
        <v>0</v>
      </c>
      <c r="V23" s="121"/>
      <c r="W23" s="115"/>
      <c r="X23" s="124">
        <v>0</v>
      </c>
      <c r="Y23" s="121"/>
      <c r="Z23" s="115"/>
      <c r="AA23" s="115"/>
      <c r="AB23" s="115"/>
    </row>
    <row r="24" spans="1:28" ht="12.75" customHeight="1" x14ac:dyDescent="0.2">
      <c r="A24" s="120" t="s">
        <v>1569</v>
      </c>
      <c r="B24" s="121"/>
      <c r="C24" s="122" t="s">
        <v>1570</v>
      </c>
      <c r="D24" s="123"/>
      <c r="E24" s="123"/>
      <c r="F24" s="121"/>
      <c r="G24" s="116">
        <v>0</v>
      </c>
      <c r="H24" s="115"/>
      <c r="I24" s="116">
        <v>4647034</v>
      </c>
      <c r="J24" s="115"/>
      <c r="K24" s="124">
        <v>0</v>
      </c>
      <c r="L24" s="121"/>
      <c r="M24" s="115"/>
      <c r="N24" s="124">
        <v>4647034</v>
      </c>
      <c r="O24" s="121"/>
      <c r="P24" s="115"/>
      <c r="Q24" s="116">
        <v>0</v>
      </c>
      <c r="R24" s="115"/>
      <c r="S24" s="116">
        <v>4647034</v>
      </c>
      <c r="T24" s="115"/>
      <c r="U24" s="124">
        <v>0</v>
      </c>
      <c r="V24" s="121"/>
      <c r="W24" s="115"/>
      <c r="X24" s="124">
        <v>0</v>
      </c>
      <c r="Y24" s="121"/>
      <c r="Z24" s="115"/>
      <c r="AA24" s="115"/>
      <c r="AB24" s="115"/>
    </row>
    <row r="25" spans="1:28" ht="12.75" customHeight="1" x14ac:dyDescent="0.2">
      <c r="A25" s="120" t="s">
        <v>38</v>
      </c>
      <c r="B25" s="121"/>
      <c r="C25" s="122" t="s">
        <v>39</v>
      </c>
      <c r="D25" s="123"/>
      <c r="E25" s="123"/>
      <c r="F25" s="121"/>
      <c r="G25" s="116">
        <v>93155289</v>
      </c>
      <c r="H25" s="115"/>
      <c r="I25" s="116">
        <v>115389418</v>
      </c>
      <c r="J25" s="115"/>
      <c r="K25" s="124">
        <v>0</v>
      </c>
      <c r="L25" s="121"/>
      <c r="M25" s="115"/>
      <c r="N25" s="124">
        <v>22234129</v>
      </c>
      <c r="O25" s="121"/>
      <c r="P25" s="115"/>
      <c r="Q25" s="116">
        <v>0</v>
      </c>
      <c r="R25" s="115"/>
      <c r="S25" s="116">
        <v>22234129</v>
      </c>
      <c r="T25" s="115"/>
      <c r="U25" s="124">
        <v>0</v>
      </c>
      <c r="V25" s="121"/>
      <c r="W25" s="115"/>
      <c r="X25" s="124">
        <v>0</v>
      </c>
      <c r="Y25" s="121"/>
      <c r="Z25" s="115"/>
      <c r="AA25" s="115"/>
      <c r="AB25" s="115"/>
    </row>
    <row r="26" spans="1:28" ht="12.75" customHeight="1" x14ac:dyDescent="0.2">
      <c r="A26" s="120" t="s">
        <v>1467</v>
      </c>
      <c r="B26" s="121"/>
      <c r="C26" s="122" t="s">
        <v>1468</v>
      </c>
      <c r="D26" s="123"/>
      <c r="E26" s="123"/>
      <c r="F26" s="121"/>
      <c r="G26" s="116">
        <v>75002442</v>
      </c>
      <c r="H26" s="115"/>
      <c r="I26" s="116">
        <v>0</v>
      </c>
      <c r="J26" s="115"/>
      <c r="K26" s="124">
        <v>75002442</v>
      </c>
      <c r="L26" s="121"/>
      <c r="M26" s="115"/>
      <c r="N26" s="124">
        <v>0</v>
      </c>
      <c r="O26" s="121"/>
      <c r="P26" s="115"/>
      <c r="Q26" s="116">
        <v>75002442</v>
      </c>
      <c r="R26" s="115"/>
      <c r="S26" s="116">
        <v>0</v>
      </c>
      <c r="T26" s="115"/>
      <c r="U26" s="124">
        <v>0</v>
      </c>
      <c r="V26" s="121"/>
      <c r="W26" s="115"/>
      <c r="X26" s="124">
        <v>0</v>
      </c>
      <c r="Y26" s="121"/>
      <c r="Z26" s="115"/>
      <c r="AA26" s="115"/>
      <c r="AB26" s="115"/>
    </row>
    <row r="27" spans="1:28" ht="12.75" customHeight="1" x14ac:dyDescent="0.2">
      <c r="A27" s="120" t="s">
        <v>40</v>
      </c>
      <c r="B27" s="121"/>
      <c r="C27" s="122" t="s">
        <v>41</v>
      </c>
      <c r="D27" s="123"/>
      <c r="E27" s="123"/>
      <c r="F27" s="121"/>
      <c r="G27" s="116">
        <v>168982917</v>
      </c>
      <c r="H27" s="115"/>
      <c r="I27" s="116">
        <v>163809543</v>
      </c>
      <c r="J27" s="115"/>
      <c r="K27" s="124">
        <v>5173374</v>
      </c>
      <c r="L27" s="121"/>
      <c r="M27" s="115"/>
      <c r="N27" s="124">
        <v>0</v>
      </c>
      <c r="O27" s="121"/>
      <c r="P27" s="115"/>
      <c r="Q27" s="116">
        <v>5173374</v>
      </c>
      <c r="R27" s="115"/>
      <c r="S27" s="116">
        <v>0</v>
      </c>
      <c r="T27" s="115"/>
      <c r="U27" s="124">
        <v>0</v>
      </c>
      <c r="V27" s="121"/>
      <c r="W27" s="115"/>
      <c r="X27" s="124">
        <v>0</v>
      </c>
      <c r="Y27" s="121"/>
      <c r="Z27" s="115"/>
      <c r="AA27" s="115"/>
      <c r="AB27" s="115"/>
    </row>
    <row r="28" spans="1:28" ht="12.75" customHeight="1" x14ac:dyDescent="0.2">
      <c r="A28" s="120" t="s">
        <v>42</v>
      </c>
      <c r="B28" s="121"/>
      <c r="C28" s="122" t="s">
        <v>43</v>
      </c>
      <c r="D28" s="123"/>
      <c r="E28" s="123"/>
      <c r="F28" s="121"/>
      <c r="G28" s="116">
        <v>17961730</v>
      </c>
      <c r="H28" s="115"/>
      <c r="I28" s="116">
        <v>4911963</v>
      </c>
      <c r="J28" s="115"/>
      <c r="K28" s="124">
        <v>13049767</v>
      </c>
      <c r="L28" s="121"/>
      <c r="M28" s="115"/>
      <c r="N28" s="124">
        <v>0</v>
      </c>
      <c r="O28" s="121"/>
      <c r="P28" s="115"/>
      <c r="Q28" s="116">
        <v>13049767</v>
      </c>
      <c r="R28" s="115"/>
      <c r="S28" s="116">
        <v>0</v>
      </c>
      <c r="T28" s="115"/>
      <c r="U28" s="124">
        <v>0</v>
      </c>
      <c r="V28" s="121"/>
      <c r="W28" s="115"/>
      <c r="X28" s="124">
        <v>0</v>
      </c>
      <c r="Y28" s="121"/>
      <c r="Z28" s="115"/>
      <c r="AA28" s="115"/>
      <c r="AB28" s="115"/>
    </row>
    <row r="29" spans="1:28" ht="12.75" customHeight="1" x14ac:dyDescent="0.2">
      <c r="A29" s="120" t="s">
        <v>44</v>
      </c>
      <c r="B29" s="121"/>
      <c r="C29" s="122" t="s">
        <v>45</v>
      </c>
      <c r="D29" s="123"/>
      <c r="E29" s="123"/>
      <c r="F29" s="121"/>
      <c r="G29" s="116">
        <v>36343671</v>
      </c>
      <c r="H29" s="115"/>
      <c r="I29" s="116">
        <v>18394338</v>
      </c>
      <c r="J29" s="115"/>
      <c r="K29" s="124">
        <v>17949333</v>
      </c>
      <c r="L29" s="121"/>
      <c r="M29" s="115"/>
      <c r="N29" s="124">
        <v>0</v>
      </c>
      <c r="O29" s="121"/>
      <c r="P29" s="115"/>
      <c r="Q29" s="116">
        <v>17949333</v>
      </c>
      <c r="R29" s="115"/>
      <c r="S29" s="116">
        <v>0</v>
      </c>
      <c r="T29" s="115"/>
      <c r="U29" s="124">
        <v>0</v>
      </c>
      <c r="V29" s="121"/>
      <c r="W29" s="115"/>
      <c r="X29" s="124">
        <v>0</v>
      </c>
      <c r="Y29" s="121"/>
      <c r="Z29" s="115"/>
      <c r="AA29" s="115"/>
      <c r="AB29" s="115"/>
    </row>
    <row r="30" spans="1:28" ht="12.75" customHeight="1" x14ac:dyDescent="0.2">
      <c r="A30" s="120" t="s">
        <v>46</v>
      </c>
      <c r="B30" s="121"/>
      <c r="C30" s="122" t="s">
        <v>47</v>
      </c>
      <c r="D30" s="123"/>
      <c r="E30" s="123"/>
      <c r="F30" s="121"/>
      <c r="G30" s="116">
        <v>14220432</v>
      </c>
      <c r="H30" s="115"/>
      <c r="I30" s="116">
        <v>16190776</v>
      </c>
      <c r="J30" s="115"/>
      <c r="K30" s="124">
        <v>0</v>
      </c>
      <c r="L30" s="121"/>
      <c r="M30" s="115"/>
      <c r="N30" s="124">
        <v>1970344</v>
      </c>
      <c r="O30" s="121"/>
      <c r="P30" s="115"/>
      <c r="Q30" s="116">
        <v>0</v>
      </c>
      <c r="R30" s="115"/>
      <c r="S30" s="116">
        <v>1970344</v>
      </c>
      <c r="T30" s="115"/>
      <c r="U30" s="124">
        <v>0</v>
      </c>
      <c r="V30" s="121"/>
      <c r="W30" s="115"/>
      <c r="X30" s="124">
        <v>0</v>
      </c>
      <c r="Y30" s="121"/>
      <c r="Z30" s="115"/>
      <c r="AA30" s="115"/>
      <c r="AB30" s="115"/>
    </row>
    <row r="31" spans="1:28" ht="12.75" customHeight="1" x14ac:dyDescent="0.2">
      <c r="A31" s="120" t="s">
        <v>48</v>
      </c>
      <c r="B31" s="121"/>
      <c r="C31" s="122" t="s">
        <v>49</v>
      </c>
      <c r="D31" s="123"/>
      <c r="E31" s="123"/>
      <c r="F31" s="121"/>
      <c r="G31" s="116">
        <v>6854178</v>
      </c>
      <c r="H31" s="115"/>
      <c r="I31" s="116">
        <v>4587577</v>
      </c>
      <c r="J31" s="115"/>
      <c r="K31" s="124">
        <v>2266601</v>
      </c>
      <c r="L31" s="121"/>
      <c r="M31" s="115"/>
      <c r="N31" s="124">
        <v>0</v>
      </c>
      <c r="O31" s="121"/>
      <c r="P31" s="115"/>
      <c r="Q31" s="116">
        <v>2266601</v>
      </c>
      <c r="R31" s="115"/>
      <c r="S31" s="116">
        <v>0</v>
      </c>
      <c r="T31" s="115"/>
      <c r="U31" s="124">
        <v>0</v>
      </c>
      <c r="V31" s="121"/>
      <c r="W31" s="115"/>
      <c r="X31" s="124">
        <v>0</v>
      </c>
      <c r="Y31" s="121"/>
      <c r="Z31" s="115"/>
      <c r="AA31" s="115"/>
      <c r="AB31" s="115"/>
    </row>
    <row r="32" spans="1:28" ht="12.75" customHeight="1" x14ac:dyDescent="0.2">
      <c r="A32" s="120" t="s">
        <v>50</v>
      </c>
      <c r="B32" s="121"/>
      <c r="C32" s="122" t="s">
        <v>51</v>
      </c>
      <c r="D32" s="123"/>
      <c r="E32" s="123"/>
      <c r="F32" s="121"/>
      <c r="G32" s="116">
        <v>0</v>
      </c>
      <c r="H32" s="115"/>
      <c r="I32" s="116">
        <v>695720</v>
      </c>
      <c r="J32" s="115"/>
      <c r="K32" s="124">
        <v>0</v>
      </c>
      <c r="L32" s="121"/>
      <c r="M32" s="115"/>
      <c r="N32" s="124">
        <v>695720</v>
      </c>
      <c r="O32" s="121"/>
      <c r="P32" s="115"/>
      <c r="Q32" s="116">
        <v>0</v>
      </c>
      <c r="R32" s="115"/>
      <c r="S32" s="116">
        <v>695720</v>
      </c>
      <c r="T32" s="115"/>
      <c r="U32" s="124">
        <v>0</v>
      </c>
      <c r="V32" s="121"/>
      <c r="W32" s="115"/>
      <c r="X32" s="124">
        <v>0</v>
      </c>
      <c r="Y32" s="121"/>
      <c r="Z32" s="115"/>
      <c r="AA32" s="115"/>
      <c r="AB32" s="115"/>
    </row>
    <row r="33" spans="1:28" ht="12.75" customHeight="1" x14ac:dyDescent="0.2">
      <c r="A33" s="120" t="s">
        <v>52</v>
      </c>
      <c r="B33" s="121"/>
      <c r="C33" s="122" t="s">
        <v>1571</v>
      </c>
      <c r="D33" s="123"/>
      <c r="E33" s="123"/>
      <c r="F33" s="121"/>
      <c r="G33" s="116">
        <v>410890</v>
      </c>
      <c r="H33" s="115"/>
      <c r="I33" s="116">
        <v>0</v>
      </c>
      <c r="J33" s="115"/>
      <c r="K33" s="124">
        <v>410890</v>
      </c>
      <c r="L33" s="121"/>
      <c r="M33" s="115"/>
      <c r="N33" s="124">
        <v>0</v>
      </c>
      <c r="O33" s="121"/>
      <c r="P33" s="115"/>
      <c r="Q33" s="116">
        <v>410890</v>
      </c>
      <c r="R33" s="115"/>
      <c r="S33" s="116">
        <v>0</v>
      </c>
      <c r="T33" s="115"/>
      <c r="U33" s="124">
        <v>0</v>
      </c>
      <c r="V33" s="121"/>
      <c r="W33" s="115"/>
      <c r="X33" s="124">
        <v>0</v>
      </c>
      <c r="Y33" s="121"/>
      <c r="Z33" s="115"/>
      <c r="AA33" s="115"/>
      <c r="AB33" s="115"/>
    </row>
    <row r="34" spans="1:28" ht="12.75" customHeight="1" x14ac:dyDescent="0.2">
      <c r="A34" s="120" t="s">
        <v>53</v>
      </c>
      <c r="B34" s="121"/>
      <c r="C34" s="122" t="s">
        <v>54</v>
      </c>
      <c r="D34" s="123"/>
      <c r="E34" s="123"/>
      <c r="F34" s="121"/>
      <c r="G34" s="116">
        <v>200000</v>
      </c>
      <c r="H34" s="115"/>
      <c r="I34" s="116">
        <v>310912</v>
      </c>
      <c r="J34" s="115"/>
      <c r="K34" s="124">
        <v>0</v>
      </c>
      <c r="L34" s="121"/>
      <c r="M34" s="115"/>
      <c r="N34" s="124">
        <v>110912</v>
      </c>
      <c r="O34" s="121"/>
      <c r="P34" s="115"/>
      <c r="Q34" s="116">
        <v>0</v>
      </c>
      <c r="R34" s="115"/>
      <c r="S34" s="116">
        <v>110912</v>
      </c>
      <c r="T34" s="115"/>
      <c r="U34" s="124">
        <v>0</v>
      </c>
      <c r="V34" s="121"/>
      <c r="W34" s="115"/>
      <c r="X34" s="124">
        <v>0</v>
      </c>
      <c r="Y34" s="121"/>
      <c r="Z34" s="115"/>
      <c r="AA34" s="115"/>
      <c r="AB34" s="115"/>
    </row>
    <row r="35" spans="1:28" ht="12.75" customHeight="1" x14ac:dyDescent="0.2">
      <c r="A35" s="120" t="s">
        <v>55</v>
      </c>
      <c r="B35" s="121"/>
      <c r="C35" s="122" t="s">
        <v>56</v>
      </c>
      <c r="D35" s="123"/>
      <c r="E35" s="123"/>
      <c r="F35" s="121"/>
      <c r="G35" s="116">
        <v>0</v>
      </c>
      <c r="H35" s="115"/>
      <c r="I35" s="116">
        <v>5187559</v>
      </c>
      <c r="J35" s="115"/>
      <c r="K35" s="124">
        <v>0</v>
      </c>
      <c r="L35" s="121"/>
      <c r="M35" s="115"/>
      <c r="N35" s="124">
        <v>5187559</v>
      </c>
      <c r="O35" s="121"/>
      <c r="P35" s="115"/>
      <c r="Q35" s="116">
        <v>0</v>
      </c>
      <c r="R35" s="115"/>
      <c r="S35" s="116">
        <v>5187559</v>
      </c>
      <c r="T35" s="115"/>
      <c r="U35" s="124">
        <v>0</v>
      </c>
      <c r="V35" s="121"/>
      <c r="W35" s="115"/>
      <c r="X35" s="124">
        <v>0</v>
      </c>
      <c r="Y35" s="121"/>
      <c r="Z35" s="115"/>
      <c r="AA35" s="115"/>
      <c r="AB35" s="115"/>
    </row>
    <row r="36" spans="1:28" ht="12.75" customHeight="1" x14ac:dyDescent="0.2">
      <c r="A36" s="120" t="s">
        <v>57</v>
      </c>
      <c r="B36" s="121"/>
      <c r="C36" s="122" t="s">
        <v>58</v>
      </c>
      <c r="D36" s="123"/>
      <c r="E36" s="123"/>
      <c r="F36" s="121"/>
      <c r="G36" s="116">
        <v>64197270</v>
      </c>
      <c r="H36" s="115"/>
      <c r="I36" s="116">
        <v>67499320</v>
      </c>
      <c r="J36" s="115"/>
      <c r="K36" s="124">
        <v>0</v>
      </c>
      <c r="L36" s="121"/>
      <c r="M36" s="115"/>
      <c r="N36" s="124">
        <v>3302050</v>
      </c>
      <c r="O36" s="121"/>
      <c r="P36" s="115"/>
      <c r="Q36" s="116">
        <v>0</v>
      </c>
      <c r="R36" s="115"/>
      <c r="S36" s="116">
        <v>3302050</v>
      </c>
      <c r="T36" s="115"/>
      <c r="U36" s="124">
        <v>0</v>
      </c>
      <c r="V36" s="121"/>
      <c r="W36" s="115"/>
      <c r="X36" s="124">
        <v>0</v>
      </c>
      <c r="Y36" s="121"/>
      <c r="Z36" s="115"/>
      <c r="AA36" s="115"/>
      <c r="AB36" s="115"/>
    </row>
    <row r="37" spans="1:28" ht="12.75" customHeight="1" x14ac:dyDescent="0.2">
      <c r="A37" s="120" t="s">
        <v>59</v>
      </c>
      <c r="B37" s="121"/>
      <c r="C37" s="122" t="s">
        <v>60</v>
      </c>
      <c r="D37" s="123"/>
      <c r="E37" s="123"/>
      <c r="F37" s="121"/>
      <c r="G37" s="116">
        <v>231336</v>
      </c>
      <c r="H37" s="115"/>
      <c r="I37" s="116">
        <v>28815906</v>
      </c>
      <c r="J37" s="115"/>
      <c r="K37" s="124">
        <v>0</v>
      </c>
      <c r="L37" s="121"/>
      <c r="M37" s="115"/>
      <c r="N37" s="124">
        <v>28584570</v>
      </c>
      <c r="O37" s="121"/>
      <c r="P37" s="115"/>
      <c r="Q37" s="116">
        <v>0</v>
      </c>
      <c r="R37" s="115"/>
      <c r="S37" s="116">
        <v>28584570</v>
      </c>
      <c r="T37" s="115"/>
      <c r="U37" s="124">
        <v>0</v>
      </c>
      <c r="V37" s="121"/>
      <c r="W37" s="115"/>
      <c r="X37" s="124">
        <v>0</v>
      </c>
      <c r="Y37" s="121"/>
      <c r="Z37" s="115"/>
      <c r="AA37" s="115"/>
      <c r="AB37" s="115"/>
    </row>
    <row r="38" spans="1:28" ht="12.75" customHeight="1" x14ac:dyDescent="0.2">
      <c r="A38" s="120" t="s">
        <v>61</v>
      </c>
      <c r="B38" s="121"/>
      <c r="C38" s="122" t="s">
        <v>62</v>
      </c>
      <c r="D38" s="123"/>
      <c r="E38" s="123"/>
      <c r="F38" s="121"/>
      <c r="G38" s="116">
        <v>348152269</v>
      </c>
      <c r="H38" s="115"/>
      <c r="I38" s="116">
        <v>349296148</v>
      </c>
      <c r="J38" s="115"/>
      <c r="K38" s="124">
        <v>0</v>
      </c>
      <c r="L38" s="121"/>
      <c r="M38" s="115"/>
      <c r="N38" s="124">
        <v>1143879</v>
      </c>
      <c r="O38" s="121"/>
      <c r="P38" s="115"/>
      <c r="Q38" s="116">
        <v>0</v>
      </c>
      <c r="R38" s="115"/>
      <c r="S38" s="116">
        <v>1143879</v>
      </c>
      <c r="T38" s="115"/>
      <c r="U38" s="124">
        <v>0</v>
      </c>
      <c r="V38" s="121"/>
      <c r="W38" s="115"/>
      <c r="X38" s="124">
        <v>0</v>
      </c>
      <c r="Y38" s="121"/>
      <c r="Z38" s="115"/>
      <c r="AA38" s="115"/>
      <c r="AB38" s="115"/>
    </row>
    <row r="39" spans="1:28" ht="12.75" customHeight="1" x14ac:dyDescent="0.2">
      <c r="A39" s="120" t="s">
        <v>1572</v>
      </c>
      <c r="B39" s="121"/>
      <c r="C39" s="122" t="s">
        <v>1556</v>
      </c>
      <c r="D39" s="123"/>
      <c r="E39" s="123"/>
      <c r="F39" s="121"/>
      <c r="G39" s="116">
        <v>85000000</v>
      </c>
      <c r="H39" s="115"/>
      <c r="I39" s="116">
        <v>0</v>
      </c>
      <c r="J39" s="115"/>
      <c r="K39" s="124">
        <v>85000000</v>
      </c>
      <c r="L39" s="121"/>
      <c r="M39" s="115"/>
      <c r="N39" s="124">
        <v>0</v>
      </c>
      <c r="O39" s="121"/>
      <c r="P39" s="115"/>
      <c r="Q39" s="116">
        <v>85000000</v>
      </c>
      <c r="R39" s="115"/>
      <c r="S39" s="116">
        <v>0</v>
      </c>
      <c r="T39" s="115"/>
      <c r="U39" s="124">
        <v>0</v>
      </c>
      <c r="V39" s="121"/>
      <c r="W39" s="115"/>
      <c r="X39" s="124">
        <v>0</v>
      </c>
      <c r="Y39" s="121"/>
      <c r="Z39" s="115"/>
      <c r="AA39" s="115"/>
      <c r="AB39" s="115"/>
    </row>
    <row r="40" spans="1:28" ht="12.75" customHeight="1" x14ac:dyDescent="0.2">
      <c r="A40" s="120" t="s">
        <v>64</v>
      </c>
      <c r="B40" s="121"/>
      <c r="C40" s="122" t="s">
        <v>65</v>
      </c>
      <c r="D40" s="123"/>
      <c r="E40" s="123"/>
      <c r="F40" s="121"/>
      <c r="G40" s="116">
        <v>0</v>
      </c>
      <c r="H40" s="115"/>
      <c r="I40" s="116">
        <v>102620</v>
      </c>
      <c r="J40" s="115"/>
      <c r="K40" s="124">
        <v>0</v>
      </c>
      <c r="L40" s="121"/>
      <c r="M40" s="115"/>
      <c r="N40" s="124">
        <v>102620</v>
      </c>
      <c r="O40" s="121"/>
      <c r="P40" s="115"/>
      <c r="Q40" s="116">
        <v>0</v>
      </c>
      <c r="R40" s="115"/>
      <c r="S40" s="116">
        <v>102620</v>
      </c>
      <c r="T40" s="115"/>
      <c r="U40" s="124">
        <v>0</v>
      </c>
      <c r="V40" s="121"/>
      <c r="W40" s="115"/>
      <c r="X40" s="124">
        <v>0</v>
      </c>
      <c r="Y40" s="121"/>
      <c r="Z40" s="115"/>
      <c r="AA40" s="115"/>
      <c r="AB40" s="115"/>
    </row>
    <row r="41" spans="1:28" ht="12.75" customHeight="1" x14ac:dyDescent="0.2">
      <c r="A41" s="120" t="s">
        <v>66</v>
      </c>
      <c r="B41" s="121"/>
      <c r="C41" s="122" t="s">
        <v>67</v>
      </c>
      <c r="D41" s="123"/>
      <c r="E41" s="123"/>
      <c r="F41" s="121"/>
      <c r="G41" s="116">
        <v>15555451</v>
      </c>
      <c r="H41" s="115"/>
      <c r="I41" s="116">
        <v>9525000</v>
      </c>
      <c r="J41" s="115"/>
      <c r="K41" s="124">
        <v>6030451</v>
      </c>
      <c r="L41" s="121"/>
      <c r="M41" s="115"/>
      <c r="N41" s="124">
        <v>0</v>
      </c>
      <c r="O41" s="121"/>
      <c r="P41" s="115"/>
      <c r="Q41" s="116">
        <v>6030451</v>
      </c>
      <c r="R41" s="115"/>
      <c r="S41" s="116">
        <v>0</v>
      </c>
      <c r="T41" s="115"/>
      <c r="U41" s="124">
        <v>0</v>
      </c>
      <c r="V41" s="121"/>
      <c r="W41" s="115"/>
      <c r="X41" s="124">
        <v>0</v>
      </c>
      <c r="Y41" s="121"/>
      <c r="Z41" s="115"/>
      <c r="AA41" s="115"/>
      <c r="AB41" s="115"/>
    </row>
    <row r="42" spans="1:28" ht="12.75" customHeight="1" x14ac:dyDescent="0.2">
      <c r="A42" s="120" t="s">
        <v>68</v>
      </c>
      <c r="B42" s="121"/>
      <c r="C42" s="122" t="s">
        <v>69</v>
      </c>
      <c r="D42" s="123"/>
      <c r="E42" s="123"/>
      <c r="F42" s="121"/>
      <c r="G42" s="116">
        <v>105564751</v>
      </c>
      <c r="H42" s="115"/>
      <c r="I42" s="116">
        <v>0</v>
      </c>
      <c r="J42" s="115"/>
      <c r="K42" s="124">
        <v>105564751</v>
      </c>
      <c r="L42" s="121"/>
      <c r="M42" s="115"/>
      <c r="N42" s="124">
        <v>0</v>
      </c>
      <c r="O42" s="121"/>
      <c r="P42" s="115"/>
      <c r="Q42" s="116">
        <v>105564751</v>
      </c>
      <c r="R42" s="115"/>
      <c r="S42" s="116">
        <v>0</v>
      </c>
      <c r="T42" s="115"/>
      <c r="U42" s="124">
        <v>0</v>
      </c>
      <c r="V42" s="121"/>
      <c r="W42" s="115"/>
      <c r="X42" s="124">
        <v>0</v>
      </c>
      <c r="Y42" s="121"/>
      <c r="Z42" s="115"/>
      <c r="AA42" s="115"/>
      <c r="AB42" s="115"/>
    </row>
    <row r="43" spans="1:28" ht="12.75" customHeight="1" x14ac:dyDescent="0.2">
      <c r="A43" s="120" t="s">
        <v>70</v>
      </c>
      <c r="B43" s="121"/>
      <c r="C43" s="122" t="s">
        <v>71</v>
      </c>
      <c r="D43" s="123"/>
      <c r="E43" s="123"/>
      <c r="F43" s="121"/>
      <c r="G43" s="116">
        <v>0</v>
      </c>
      <c r="H43" s="115"/>
      <c r="I43" s="116">
        <v>48620413</v>
      </c>
      <c r="J43" s="115"/>
      <c r="K43" s="124">
        <v>0</v>
      </c>
      <c r="L43" s="121"/>
      <c r="M43" s="115"/>
      <c r="N43" s="124">
        <v>48620413</v>
      </c>
      <c r="O43" s="121"/>
      <c r="P43" s="115"/>
      <c r="Q43" s="116">
        <v>0</v>
      </c>
      <c r="R43" s="115"/>
      <c r="S43" s="116">
        <v>48620413</v>
      </c>
      <c r="T43" s="115"/>
      <c r="U43" s="124">
        <v>0</v>
      </c>
      <c r="V43" s="121"/>
      <c r="W43" s="115"/>
      <c r="X43" s="124">
        <v>0</v>
      </c>
      <c r="Y43" s="121"/>
      <c r="Z43" s="115"/>
      <c r="AA43" s="115"/>
      <c r="AB43" s="115"/>
    </row>
    <row r="44" spans="1:28" ht="12.75" customHeight="1" x14ac:dyDescent="0.2">
      <c r="A44" s="120" t="s">
        <v>72</v>
      </c>
      <c r="B44" s="121"/>
      <c r="C44" s="122" t="s">
        <v>73</v>
      </c>
      <c r="D44" s="123"/>
      <c r="E44" s="123"/>
      <c r="F44" s="121"/>
      <c r="G44" s="116">
        <v>19628219</v>
      </c>
      <c r="H44" s="115"/>
      <c r="I44" s="116">
        <v>63415</v>
      </c>
      <c r="J44" s="115"/>
      <c r="K44" s="124">
        <v>19564804</v>
      </c>
      <c r="L44" s="121"/>
      <c r="M44" s="115"/>
      <c r="N44" s="124">
        <v>0</v>
      </c>
      <c r="O44" s="121"/>
      <c r="P44" s="115"/>
      <c r="Q44" s="116">
        <v>19564804</v>
      </c>
      <c r="R44" s="115"/>
      <c r="S44" s="116">
        <v>0</v>
      </c>
      <c r="T44" s="115"/>
      <c r="U44" s="124">
        <v>0</v>
      </c>
      <c r="V44" s="121"/>
      <c r="W44" s="115"/>
      <c r="X44" s="124">
        <v>0</v>
      </c>
      <c r="Y44" s="121"/>
      <c r="Z44" s="115"/>
      <c r="AA44" s="115"/>
      <c r="AB44" s="115"/>
    </row>
    <row r="45" spans="1:28" ht="12.75" customHeight="1" x14ac:dyDescent="0.2">
      <c r="A45" s="120" t="s">
        <v>74</v>
      </c>
      <c r="B45" s="121"/>
      <c r="C45" s="122" t="s">
        <v>75</v>
      </c>
      <c r="D45" s="123"/>
      <c r="E45" s="123"/>
      <c r="F45" s="121"/>
      <c r="G45" s="116">
        <v>4066289</v>
      </c>
      <c r="H45" s="115"/>
      <c r="I45" s="116">
        <v>0</v>
      </c>
      <c r="J45" s="115"/>
      <c r="K45" s="124">
        <v>4066289</v>
      </c>
      <c r="L45" s="121"/>
      <c r="M45" s="115"/>
      <c r="N45" s="124">
        <v>0</v>
      </c>
      <c r="O45" s="121"/>
      <c r="P45" s="115"/>
      <c r="Q45" s="116">
        <v>4066289</v>
      </c>
      <c r="R45" s="115"/>
      <c r="S45" s="116">
        <v>0</v>
      </c>
      <c r="T45" s="115"/>
      <c r="U45" s="124">
        <v>0</v>
      </c>
      <c r="V45" s="121"/>
      <c r="W45" s="115"/>
      <c r="X45" s="124">
        <v>0</v>
      </c>
      <c r="Y45" s="121"/>
      <c r="Z45" s="115"/>
      <c r="AA45" s="115"/>
      <c r="AB45" s="115"/>
    </row>
    <row r="46" spans="1:28" ht="12.75" customHeight="1" x14ac:dyDescent="0.2">
      <c r="A46" s="120" t="s">
        <v>76</v>
      </c>
      <c r="B46" s="121"/>
      <c r="C46" s="122" t="s">
        <v>77</v>
      </c>
      <c r="D46" s="123"/>
      <c r="E46" s="123"/>
      <c r="F46" s="121"/>
      <c r="G46" s="116">
        <v>88378710</v>
      </c>
      <c r="H46" s="115"/>
      <c r="I46" s="116">
        <v>88890614</v>
      </c>
      <c r="J46" s="115"/>
      <c r="K46" s="124">
        <v>0</v>
      </c>
      <c r="L46" s="121"/>
      <c r="M46" s="115"/>
      <c r="N46" s="124">
        <v>511904</v>
      </c>
      <c r="O46" s="121"/>
      <c r="P46" s="115"/>
      <c r="Q46" s="116">
        <v>0</v>
      </c>
      <c r="R46" s="115"/>
      <c r="S46" s="116">
        <v>511904</v>
      </c>
      <c r="T46" s="115"/>
      <c r="U46" s="124">
        <v>0</v>
      </c>
      <c r="V46" s="121"/>
      <c r="W46" s="115"/>
      <c r="X46" s="124">
        <v>0</v>
      </c>
      <c r="Y46" s="121"/>
      <c r="Z46" s="115"/>
      <c r="AA46" s="115"/>
      <c r="AB46" s="115"/>
    </row>
    <row r="47" spans="1:28" ht="12.75" customHeight="1" x14ac:dyDescent="0.2">
      <c r="A47" s="120" t="s">
        <v>78</v>
      </c>
      <c r="B47" s="121"/>
      <c r="C47" s="122" t="s">
        <v>79</v>
      </c>
      <c r="D47" s="123"/>
      <c r="E47" s="123"/>
      <c r="F47" s="121"/>
      <c r="G47" s="116">
        <v>45255700</v>
      </c>
      <c r="H47" s="115"/>
      <c r="I47" s="116">
        <v>0</v>
      </c>
      <c r="J47" s="115"/>
      <c r="K47" s="124">
        <v>45255700</v>
      </c>
      <c r="L47" s="121"/>
      <c r="M47" s="115"/>
      <c r="N47" s="124">
        <v>0</v>
      </c>
      <c r="O47" s="121"/>
      <c r="P47" s="115"/>
      <c r="Q47" s="116">
        <v>45255700</v>
      </c>
      <c r="R47" s="115"/>
      <c r="S47" s="116">
        <v>0</v>
      </c>
      <c r="T47" s="115"/>
      <c r="U47" s="124">
        <v>0</v>
      </c>
      <c r="V47" s="121"/>
      <c r="W47" s="115"/>
      <c r="X47" s="124">
        <v>0</v>
      </c>
      <c r="Y47" s="121"/>
      <c r="Z47" s="115"/>
      <c r="AA47" s="115"/>
      <c r="AB47" s="115"/>
    </row>
    <row r="48" spans="1:28" ht="12.75" customHeight="1" x14ac:dyDescent="0.2">
      <c r="A48" s="120" t="s">
        <v>81</v>
      </c>
      <c r="B48" s="121"/>
      <c r="C48" s="122" t="s">
        <v>82</v>
      </c>
      <c r="D48" s="123"/>
      <c r="E48" s="123"/>
      <c r="F48" s="121"/>
      <c r="G48" s="116">
        <v>95604194</v>
      </c>
      <c r="H48" s="115"/>
      <c r="I48" s="116">
        <v>0</v>
      </c>
      <c r="J48" s="115"/>
      <c r="K48" s="124">
        <v>95604194</v>
      </c>
      <c r="L48" s="121"/>
      <c r="M48" s="115"/>
      <c r="N48" s="124">
        <v>0</v>
      </c>
      <c r="O48" s="121"/>
      <c r="P48" s="115"/>
      <c r="Q48" s="116">
        <v>95604194</v>
      </c>
      <c r="R48" s="115"/>
      <c r="S48" s="116">
        <v>0</v>
      </c>
      <c r="T48" s="115"/>
      <c r="U48" s="124">
        <v>0</v>
      </c>
      <c r="V48" s="121"/>
      <c r="W48" s="115"/>
      <c r="X48" s="124">
        <v>0</v>
      </c>
      <c r="Y48" s="121"/>
      <c r="Z48" s="115"/>
      <c r="AA48" s="115"/>
      <c r="AB48" s="115"/>
    </row>
    <row r="49" spans="1:28" ht="12.75" customHeight="1" x14ac:dyDescent="0.2">
      <c r="A49" s="120" t="s">
        <v>83</v>
      </c>
      <c r="B49" s="121"/>
      <c r="C49" s="122" t="s">
        <v>84</v>
      </c>
      <c r="D49" s="123"/>
      <c r="E49" s="123"/>
      <c r="F49" s="121"/>
      <c r="G49" s="116">
        <v>22576433</v>
      </c>
      <c r="H49" s="115"/>
      <c r="I49" s="116">
        <v>0</v>
      </c>
      <c r="J49" s="115"/>
      <c r="K49" s="124">
        <v>22576433</v>
      </c>
      <c r="L49" s="121"/>
      <c r="M49" s="115"/>
      <c r="N49" s="124">
        <v>0</v>
      </c>
      <c r="O49" s="121"/>
      <c r="P49" s="115"/>
      <c r="Q49" s="116">
        <v>22576433</v>
      </c>
      <c r="R49" s="115"/>
      <c r="S49" s="116">
        <v>0</v>
      </c>
      <c r="T49" s="115"/>
      <c r="U49" s="124">
        <v>0</v>
      </c>
      <c r="V49" s="121"/>
      <c r="W49" s="115"/>
      <c r="X49" s="124">
        <v>0</v>
      </c>
      <c r="Y49" s="121"/>
      <c r="Z49" s="115"/>
      <c r="AA49" s="115"/>
      <c r="AB49" s="115"/>
    </row>
    <row r="50" spans="1:28" ht="12.75" customHeight="1" x14ac:dyDescent="0.2">
      <c r="A50" s="120" t="s">
        <v>85</v>
      </c>
      <c r="B50" s="121"/>
      <c r="C50" s="122" t="s">
        <v>86</v>
      </c>
      <c r="D50" s="123"/>
      <c r="E50" s="123"/>
      <c r="F50" s="121"/>
      <c r="G50" s="116">
        <v>417690</v>
      </c>
      <c r="H50" s="115"/>
      <c r="I50" s="116">
        <v>0</v>
      </c>
      <c r="J50" s="115"/>
      <c r="K50" s="124">
        <v>417690</v>
      </c>
      <c r="L50" s="121"/>
      <c r="M50" s="115"/>
      <c r="N50" s="124">
        <v>0</v>
      </c>
      <c r="O50" s="121"/>
      <c r="P50" s="115"/>
      <c r="Q50" s="116">
        <v>417690</v>
      </c>
      <c r="R50" s="115"/>
      <c r="S50" s="116">
        <v>0</v>
      </c>
      <c r="T50" s="115"/>
      <c r="U50" s="124">
        <v>0</v>
      </c>
      <c r="V50" s="121"/>
      <c r="W50" s="115"/>
      <c r="X50" s="124">
        <v>0</v>
      </c>
      <c r="Y50" s="121"/>
      <c r="Z50" s="115"/>
      <c r="AA50" s="115"/>
      <c r="AB50" s="115"/>
    </row>
    <row r="51" spans="1:28" ht="12.75" customHeight="1" x14ac:dyDescent="0.2">
      <c r="A51" s="120" t="s">
        <v>88</v>
      </c>
      <c r="B51" s="121"/>
      <c r="C51" s="122" t="s">
        <v>89</v>
      </c>
      <c r="D51" s="123"/>
      <c r="E51" s="123"/>
      <c r="F51" s="121"/>
      <c r="G51" s="116">
        <v>12838462</v>
      </c>
      <c r="H51" s="115"/>
      <c r="I51" s="116">
        <v>0</v>
      </c>
      <c r="J51" s="115"/>
      <c r="K51" s="124">
        <v>12838462</v>
      </c>
      <c r="L51" s="121"/>
      <c r="M51" s="115"/>
      <c r="N51" s="124">
        <v>0</v>
      </c>
      <c r="O51" s="121"/>
      <c r="P51" s="115"/>
      <c r="Q51" s="116">
        <v>12838462</v>
      </c>
      <c r="R51" s="115"/>
      <c r="S51" s="116">
        <v>0</v>
      </c>
      <c r="T51" s="115"/>
      <c r="U51" s="124">
        <v>0</v>
      </c>
      <c r="V51" s="121"/>
      <c r="W51" s="115"/>
      <c r="X51" s="124">
        <v>0</v>
      </c>
      <c r="Y51" s="121"/>
      <c r="Z51" s="115"/>
      <c r="AA51" s="115"/>
      <c r="AB51" s="115"/>
    </row>
    <row r="52" spans="1:28" ht="12.75" customHeight="1" x14ac:dyDescent="0.2">
      <c r="A52" s="120" t="s">
        <v>90</v>
      </c>
      <c r="B52" s="121"/>
      <c r="C52" s="122" t="s">
        <v>91</v>
      </c>
      <c r="D52" s="123"/>
      <c r="E52" s="123"/>
      <c r="F52" s="121"/>
      <c r="G52" s="116">
        <v>1727820</v>
      </c>
      <c r="H52" s="115"/>
      <c r="I52" s="116">
        <v>0</v>
      </c>
      <c r="J52" s="115"/>
      <c r="K52" s="124">
        <v>1727820</v>
      </c>
      <c r="L52" s="121"/>
      <c r="M52" s="115"/>
      <c r="N52" s="124">
        <v>0</v>
      </c>
      <c r="O52" s="121"/>
      <c r="P52" s="115"/>
      <c r="Q52" s="116">
        <v>1727820</v>
      </c>
      <c r="R52" s="115"/>
      <c r="S52" s="116">
        <v>0</v>
      </c>
      <c r="T52" s="115"/>
      <c r="U52" s="124">
        <v>0</v>
      </c>
      <c r="V52" s="121"/>
      <c r="W52" s="115"/>
      <c r="X52" s="124">
        <v>0</v>
      </c>
      <c r="Y52" s="121"/>
      <c r="Z52" s="115"/>
      <c r="AA52" s="115"/>
      <c r="AB52" s="115"/>
    </row>
    <row r="53" spans="1:28" ht="12.75" customHeight="1" x14ac:dyDescent="0.2">
      <c r="A53" s="120" t="s">
        <v>92</v>
      </c>
      <c r="B53" s="121"/>
      <c r="C53" s="122" t="s">
        <v>93</v>
      </c>
      <c r="D53" s="123"/>
      <c r="E53" s="123"/>
      <c r="F53" s="121"/>
      <c r="G53" s="116">
        <v>17740520</v>
      </c>
      <c r="H53" s="115"/>
      <c r="I53" s="116">
        <v>0</v>
      </c>
      <c r="J53" s="115"/>
      <c r="K53" s="124">
        <v>17740520</v>
      </c>
      <c r="L53" s="121"/>
      <c r="M53" s="115"/>
      <c r="N53" s="124">
        <v>0</v>
      </c>
      <c r="O53" s="121"/>
      <c r="P53" s="115"/>
      <c r="Q53" s="116">
        <v>17740520</v>
      </c>
      <c r="R53" s="115"/>
      <c r="S53" s="116">
        <v>0</v>
      </c>
      <c r="T53" s="115"/>
      <c r="U53" s="124">
        <v>0</v>
      </c>
      <c r="V53" s="121"/>
      <c r="W53" s="115"/>
      <c r="X53" s="124">
        <v>0</v>
      </c>
      <c r="Y53" s="121"/>
      <c r="Z53" s="115"/>
      <c r="AA53" s="115"/>
      <c r="AB53" s="115"/>
    </row>
    <row r="54" spans="1:28" ht="12.75" customHeight="1" x14ac:dyDescent="0.2">
      <c r="A54" s="120" t="s">
        <v>1483</v>
      </c>
      <c r="B54" s="121"/>
      <c r="C54" s="122" t="s">
        <v>1484</v>
      </c>
      <c r="D54" s="123"/>
      <c r="E54" s="123"/>
      <c r="F54" s="121"/>
      <c r="G54" s="116">
        <v>0</v>
      </c>
      <c r="H54" s="115"/>
      <c r="I54" s="116">
        <v>443077</v>
      </c>
      <c r="J54" s="115"/>
      <c r="K54" s="124">
        <v>0</v>
      </c>
      <c r="L54" s="121"/>
      <c r="M54" s="115"/>
      <c r="N54" s="124">
        <v>443077</v>
      </c>
      <c r="O54" s="121"/>
      <c r="P54" s="115"/>
      <c r="Q54" s="116">
        <v>0</v>
      </c>
      <c r="R54" s="115"/>
      <c r="S54" s="116">
        <v>443077</v>
      </c>
      <c r="T54" s="115"/>
      <c r="U54" s="124">
        <v>0</v>
      </c>
      <c r="V54" s="121"/>
      <c r="W54" s="115"/>
      <c r="X54" s="124">
        <v>0</v>
      </c>
      <c r="Y54" s="121"/>
      <c r="Z54" s="115"/>
      <c r="AA54" s="115"/>
      <c r="AB54" s="115"/>
    </row>
    <row r="55" spans="1:28" ht="12.75" customHeight="1" x14ac:dyDescent="0.2">
      <c r="A55" s="120" t="s">
        <v>1485</v>
      </c>
      <c r="B55" s="121"/>
      <c r="C55" s="122" t="s">
        <v>1486</v>
      </c>
      <c r="D55" s="123"/>
      <c r="E55" s="123"/>
      <c r="F55" s="121"/>
      <c r="G55" s="116">
        <v>0</v>
      </c>
      <c r="H55" s="115"/>
      <c r="I55" s="116">
        <v>10196909</v>
      </c>
      <c r="J55" s="115"/>
      <c r="K55" s="124">
        <v>0</v>
      </c>
      <c r="L55" s="121"/>
      <c r="M55" s="115"/>
      <c r="N55" s="124">
        <v>10196909</v>
      </c>
      <c r="O55" s="121"/>
      <c r="P55" s="115"/>
      <c r="Q55" s="116">
        <v>0</v>
      </c>
      <c r="R55" s="115"/>
      <c r="S55" s="116">
        <v>10196909</v>
      </c>
      <c r="T55" s="115"/>
      <c r="U55" s="124">
        <v>0</v>
      </c>
      <c r="V55" s="121"/>
      <c r="W55" s="115"/>
      <c r="X55" s="124">
        <v>0</v>
      </c>
      <c r="Y55" s="121"/>
      <c r="Z55" s="115"/>
      <c r="AA55" s="115"/>
      <c r="AB55" s="115"/>
    </row>
    <row r="56" spans="1:28" ht="12.75" customHeight="1" x14ac:dyDescent="0.2">
      <c r="A56" s="120" t="s">
        <v>1487</v>
      </c>
      <c r="B56" s="121"/>
      <c r="C56" s="122" t="s">
        <v>1488</v>
      </c>
      <c r="D56" s="123"/>
      <c r="E56" s="123"/>
      <c r="F56" s="121"/>
      <c r="G56" s="116">
        <v>0</v>
      </c>
      <c r="H56" s="115"/>
      <c r="I56" s="116">
        <v>1671189</v>
      </c>
      <c r="J56" s="115"/>
      <c r="K56" s="124">
        <v>0</v>
      </c>
      <c r="L56" s="121"/>
      <c r="M56" s="115"/>
      <c r="N56" s="124">
        <v>1671189</v>
      </c>
      <c r="O56" s="121"/>
      <c r="P56" s="115"/>
      <c r="Q56" s="116">
        <v>0</v>
      </c>
      <c r="R56" s="115"/>
      <c r="S56" s="116">
        <v>1671189</v>
      </c>
      <c r="T56" s="115"/>
      <c r="U56" s="124">
        <v>0</v>
      </c>
      <c r="V56" s="121"/>
      <c r="W56" s="115"/>
      <c r="X56" s="124">
        <v>0</v>
      </c>
      <c r="Y56" s="121"/>
      <c r="Z56" s="115"/>
      <c r="AA56" s="115"/>
      <c r="AB56" s="115"/>
    </row>
    <row r="57" spans="1:28" ht="12.75" customHeight="1" x14ac:dyDescent="0.2">
      <c r="A57" s="120" t="s">
        <v>1489</v>
      </c>
      <c r="B57" s="121"/>
      <c r="C57" s="122" t="s">
        <v>1490</v>
      </c>
      <c r="D57" s="123"/>
      <c r="E57" s="123"/>
      <c r="F57" s="121"/>
      <c r="G57" s="116">
        <v>0</v>
      </c>
      <c r="H57" s="115"/>
      <c r="I57" s="116">
        <v>3242189</v>
      </c>
      <c r="J57" s="115"/>
      <c r="K57" s="124">
        <v>0</v>
      </c>
      <c r="L57" s="121"/>
      <c r="M57" s="115"/>
      <c r="N57" s="124">
        <v>3242189</v>
      </c>
      <c r="O57" s="121"/>
      <c r="P57" s="115"/>
      <c r="Q57" s="116">
        <v>0</v>
      </c>
      <c r="R57" s="115"/>
      <c r="S57" s="116">
        <v>3242189</v>
      </c>
      <c r="T57" s="115"/>
      <c r="U57" s="124">
        <v>0</v>
      </c>
      <c r="V57" s="121"/>
      <c r="W57" s="115"/>
      <c r="X57" s="124">
        <v>0</v>
      </c>
      <c r="Y57" s="121"/>
      <c r="Z57" s="115"/>
      <c r="AA57" s="115"/>
      <c r="AB57" s="115"/>
    </row>
    <row r="58" spans="1:28" ht="12.75" customHeight="1" x14ac:dyDescent="0.2">
      <c r="A58" s="120" t="s">
        <v>1491</v>
      </c>
      <c r="B58" s="121"/>
      <c r="C58" s="122" t="s">
        <v>1492</v>
      </c>
      <c r="D58" s="123"/>
      <c r="E58" s="123"/>
      <c r="F58" s="121"/>
      <c r="G58" s="116">
        <v>0</v>
      </c>
      <c r="H58" s="115"/>
      <c r="I58" s="116">
        <v>52952290</v>
      </c>
      <c r="J58" s="115"/>
      <c r="K58" s="124">
        <v>0</v>
      </c>
      <c r="L58" s="121"/>
      <c r="M58" s="115"/>
      <c r="N58" s="124">
        <v>52952290</v>
      </c>
      <c r="O58" s="121"/>
      <c r="P58" s="115"/>
      <c r="Q58" s="116">
        <v>0</v>
      </c>
      <c r="R58" s="115"/>
      <c r="S58" s="116">
        <v>52952290</v>
      </c>
      <c r="T58" s="115"/>
      <c r="U58" s="124">
        <v>0</v>
      </c>
      <c r="V58" s="121"/>
      <c r="W58" s="115"/>
      <c r="X58" s="124">
        <v>0</v>
      </c>
      <c r="Y58" s="121"/>
      <c r="Z58" s="115"/>
      <c r="AA58" s="115"/>
      <c r="AB58" s="115"/>
    </row>
    <row r="59" spans="1:28" ht="12.75" customHeight="1" x14ac:dyDescent="0.2">
      <c r="A59" s="120" t="s">
        <v>1493</v>
      </c>
      <c r="B59" s="121"/>
      <c r="C59" s="122" t="s">
        <v>1494</v>
      </c>
      <c r="D59" s="123"/>
      <c r="E59" s="123"/>
      <c r="F59" s="121"/>
      <c r="G59" s="116">
        <v>0</v>
      </c>
      <c r="H59" s="115"/>
      <c r="I59" s="116">
        <v>5260290</v>
      </c>
      <c r="J59" s="115"/>
      <c r="K59" s="124">
        <v>0</v>
      </c>
      <c r="L59" s="121"/>
      <c r="M59" s="115"/>
      <c r="N59" s="124">
        <v>5260290</v>
      </c>
      <c r="O59" s="121"/>
      <c r="P59" s="115"/>
      <c r="Q59" s="116">
        <v>0</v>
      </c>
      <c r="R59" s="115"/>
      <c r="S59" s="116">
        <v>5260290</v>
      </c>
      <c r="T59" s="115"/>
      <c r="U59" s="124">
        <v>0</v>
      </c>
      <c r="V59" s="121"/>
      <c r="W59" s="115"/>
      <c r="X59" s="124">
        <v>0</v>
      </c>
      <c r="Y59" s="121"/>
      <c r="Z59" s="115"/>
      <c r="AA59" s="115"/>
      <c r="AB59" s="115"/>
    </row>
    <row r="60" spans="1:28" ht="12.75" customHeight="1" x14ac:dyDescent="0.2">
      <c r="A60" s="120" t="s">
        <v>1495</v>
      </c>
      <c r="B60" s="121"/>
      <c r="C60" s="122" t="s">
        <v>1496</v>
      </c>
      <c r="D60" s="123"/>
      <c r="E60" s="123"/>
      <c r="F60" s="121"/>
      <c r="G60" s="116">
        <v>0</v>
      </c>
      <c r="H60" s="115"/>
      <c r="I60" s="116">
        <v>1818860</v>
      </c>
      <c r="J60" s="115"/>
      <c r="K60" s="124">
        <v>0</v>
      </c>
      <c r="L60" s="121"/>
      <c r="M60" s="115"/>
      <c r="N60" s="124">
        <v>1818860</v>
      </c>
      <c r="O60" s="121"/>
      <c r="P60" s="115"/>
      <c r="Q60" s="116">
        <v>0</v>
      </c>
      <c r="R60" s="115"/>
      <c r="S60" s="116">
        <v>1818860</v>
      </c>
      <c r="T60" s="115"/>
      <c r="U60" s="124">
        <v>0</v>
      </c>
      <c r="V60" s="121"/>
      <c r="W60" s="115"/>
      <c r="X60" s="124">
        <v>0</v>
      </c>
      <c r="Y60" s="121"/>
      <c r="Z60" s="115"/>
      <c r="AA60" s="115"/>
      <c r="AB60" s="115"/>
    </row>
    <row r="61" spans="1:28" ht="12.75" customHeight="1" x14ac:dyDescent="0.2">
      <c r="A61" s="120" t="s">
        <v>1497</v>
      </c>
      <c r="B61" s="121"/>
      <c r="C61" s="122" t="s">
        <v>1498</v>
      </c>
      <c r="D61" s="123"/>
      <c r="E61" s="123"/>
      <c r="F61" s="121"/>
      <c r="G61" s="116">
        <v>0</v>
      </c>
      <c r="H61" s="115"/>
      <c r="I61" s="116">
        <v>4104882</v>
      </c>
      <c r="J61" s="115"/>
      <c r="K61" s="124">
        <v>0</v>
      </c>
      <c r="L61" s="121"/>
      <c r="M61" s="115"/>
      <c r="N61" s="124">
        <v>4104882</v>
      </c>
      <c r="O61" s="121"/>
      <c r="P61" s="115"/>
      <c r="Q61" s="116">
        <v>0</v>
      </c>
      <c r="R61" s="115"/>
      <c r="S61" s="116">
        <v>4104882</v>
      </c>
      <c r="T61" s="115"/>
      <c r="U61" s="124">
        <v>0</v>
      </c>
      <c r="V61" s="121"/>
      <c r="W61" s="115"/>
      <c r="X61" s="124">
        <v>0</v>
      </c>
      <c r="Y61" s="121"/>
      <c r="Z61" s="115"/>
      <c r="AA61" s="115"/>
      <c r="AB61" s="115"/>
    </row>
    <row r="62" spans="1:28" ht="12.75" customHeight="1" x14ac:dyDescent="0.2">
      <c r="A62" s="120" t="s">
        <v>94</v>
      </c>
      <c r="B62" s="121"/>
      <c r="C62" s="122" t="s">
        <v>95</v>
      </c>
      <c r="D62" s="123"/>
      <c r="E62" s="123"/>
      <c r="F62" s="121"/>
      <c r="G62" s="116">
        <v>56676062</v>
      </c>
      <c r="H62" s="115"/>
      <c r="I62" s="116">
        <v>67410362</v>
      </c>
      <c r="J62" s="115"/>
      <c r="K62" s="124">
        <v>0</v>
      </c>
      <c r="L62" s="121"/>
      <c r="M62" s="115"/>
      <c r="N62" s="124">
        <v>10734300</v>
      </c>
      <c r="O62" s="121"/>
      <c r="P62" s="115"/>
      <c r="Q62" s="116">
        <v>0</v>
      </c>
      <c r="R62" s="115"/>
      <c r="S62" s="116">
        <v>10734300</v>
      </c>
      <c r="T62" s="115"/>
      <c r="U62" s="124">
        <v>0</v>
      </c>
      <c r="V62" s="121"/>
      <c r="W62" s="115"/>
      <c r="X62" s="124">
        <v>0</v>
      </c>
      <c r="Y62" s="121"/>
      <c r="Z62" s="115"/>
      <c r="AA62" s="115"/>
      <c r="AB62" s="115"/>
    </row>
    <row r="63" spans="1:28" ht="12.75" customHeight="1" x14ac:dyDescent="0.2">
      <c r="A63" s="120" t="s">
        <v>96</v>
      </c>
      <c r="B63" s="121"/>
      <c r="C63" s="122" t="s">
        <v>97</v>
      </c>
      <c r="D63" s="123"/>
      <c r="E63" s="123"/>
      <c r="F63" s="121"/>
      <c r="G63" s="116">
        <v>228352666</v>
      </c>
      <c r="H63" s="115"/>
      <c r="I63" s="116">
        <v>273894269</v>
      </c>
      <c r="J63" s="115"/>
      <c r="K63" s="124">
        <v>0</v>
      </c>
      <c r="L63" s="121"/>
      <c r="M63" s="115"/>
      <c r="N63" s="124">
        <v>45541603</v>
      </c>
      <c r="O63" s="121"/>
      <c r="P63" s="115"/>
      <c r="Q63" s="116">
        <v>0</v>
      </c>
      <c r="R63" s="115"/>
      <c r="S63" s="116">
        <v>45541603</v>
      </c>
      <c r="T63" s="115"/>
      <c r="U63" s="124">
        <v>0</v>
      </c>
      <c r="V63" s="121"/>
      <c r="W63" s="115"/>
      <c r="X63" s="124">
        <v>0</v>
      </c>
      <c r="Y63" s="121"/>
      <c r="Z63" s="115"/>
      <c r="AA63" s="115"/>
      <c r="AB63" s="115"/>
    </row>
    <row r="64" spans="1:28" ht="12.75" customHeight="1" x14ac:dyDescent="0.2">
      <c r="A64" s="120" t="s">
        <v>98</v>
      </c>
      <c r="B64" s="121"/>
      <c r="C64" s="122" t="s">
        <v>99</v>
      </c>
      <c r="D64" s="123"/>
      <c r="E64" s="123"/>
      <c r="F64" s="121"/>
      <c r="G64" s="116">
        <v>63606705</v>
      </c>
      <c r="H64" s="115"/>
      <c r="I64" s="116">
        <v>77346628</v>
      </c>
      <c r="J64" s="115"/>
      <c r="K64" s="124">
        <v>0</v>
      </c>
      <c r="L64" s="121"/>
      <c r="M64" s="115"/>
      <c r="N64" s="124">
        <v>13739923</v>
      </c>
      <c r="O64" s="121"/>
      <c r="P64" s="115"/>
      <c r="Q64" s="116">
        <v>0</v>
      </c>
      <c r="R64" s="115"/>
      <c r="S64" s="116">
        <v>13739923</v>
      </c>
      <c r="T64" s="115"/>
      <c r="U64" s="124">
        <v>0</v>
      </c>
      <c r="V64" s="121"/>
      <c r="W64" s="115"/>
      <c r="X64" s="124">
        <v>0</v>
      </c>
      <c r="Y64" s="121"/>
      <c r="Z64" s="115"/>
      <c r="AA64" s="115"/>
      <c r="AB64" s="115"/>
    </row>
    <row r="65" spans="1:28" ht="12.75" customHeight="1" x14ac:dyDescent="0.2">
      <c r="A65" s="120" t="s">
        <v>100</v>
      </c>
      <c r="B65" s="121"/>
      <c r="C65" s="122" t="s">
        <v>101</v>
      </c>
      <c r="D65" s="123"/>
      <c r="E65" s="123"/>
      <c r="F65" s="121"/>
      <c r="G65" s="116">
        <v>32405651</v>
      </c>
      <c r="H65" s="115"/>
      <c r="I65" s="116">
        <v>39193227</v>
      </c>
      <c r="J65" s="115"/>
      <c r="K65" s="124">
        <v>0</v>
      </c>
      <c r="L65" s="121"/>
      <c r="M65" s="115"/>
      <c r="N65" s="124">
        <v>6787576</v>
      </c>
      <c r="O65" s="121"/>
      <c r="P65" s="115"/>
      <c r="Q65" s="116">
        <v>0</v>
      </c>
      <c r="R65" s="115"/>
      <c r="S65" s="116">
        <v>6787576</v>
      </c>
      <c r="T65" s="115"/>
      <c r="U65" s="124">
        <v>0</v>
      </c>
      <c r="V65" s="121"/>
      <c r="W65" s="115"/>
      <c r="X65" s="124">
        <v>0</v>
      </c>
      <c r="Y65" s="121"/>
      <c r="Z65" s="115"/>
      <c r="AA65" s="115"/>
      <c r="AB65" s="115"/>
    </row>
    <row r="66" spans="1:28" ht="12.75" customHeight="1" x14ac:dyDescent="0.2">
      <c r="A66" s="120" t="s">
        <v>102</v>
      </c>
      <c r="B66" s="121"/>
      <c r="C66" s="122" t="s">
        <v>103</v>
      </c>
      <c r="D66" s="123"/>
      <c r="E66" s="123"/>
      <c r="F66" s="121"/>
      <c r="G66" s="116">
        <v>53512407</v>
      </c>
      <c r="H66" s="115"/>
      <c r="I66" s="116">
        <v>64118287</v>
      </c>
      <c r="J66" s="115"/>
      <c r="K66" s="124">
        <v>0</v>
      </c>
      <c r="L66" s="121"/>
      <c r="M66" s="115"/>
      <c r="N66" s="124">
        <v>10605880</v>
      </c>
      <c r="O66" s="121"/>
      <c r="P66" s="115"/>
      <c r="Q66" s="116">
        <v>0</v>
      </c>
      <c r="R66" s="115"/>
      <c r="S66" s="116">
        <v>10605880</v>
      </c>
      <c r="T66" s="115"/>
      <c r="U66" s="124">
        <v>0</v>
      </c>
      <c r="V66" s="121"/>
      <c r="W66" s="115"/>
      <c r="X66" s="124">
        <v>0</v>
      </c>
      <c r="Y66" s="121"/>
      <c r="Z66" s="115"/>
      <c r="AA66" s="115"/>
      <c r="AB66" s="115"/>
    </row>
    <row r="67" spans="1:28" ht="12.75" customHeight="1" x14ac:dyDescent="0.2">
      <c r="A67" s="120" t="s">
        <v>104</v>
      </c>
      <c r="B67" s="121"/>
      <c r="C67" s="122" t="s">
        <v>105</v>
      </c>
      <c r="D67" s="123"/>
      <c r="E67" s="123"/>
      <c r="F67" s="121"/>
      <c r="G67" s="116">
        <v>105630419</v>
      </c>
      <c r="H67" s="115"/>
      <c r="I67" s="116">
        <v>127227844</v>
      </c>
      <c r="J67" s="115"/>
      <c r="K67" s="124">
        <v>0</v>
      </c>
      <c r="L67" s="121"/>
      <c r="M67" s="115"/>
      <c r="N67" s="124">
        <v>21597425</v>
      </c>
      <c r="O67" s="121"/>
      <c r="P67" s="115"/>
      <c r="Q67" s="116">
        <v>0</v>
      </c>
      <c r="R67" s="115"/>
      <c r="S67" s="116">
        <v>21597425</v>
      </c>
      <c r="T67" s="115"/>
      <c r="U67" s="124">
        <v>0</v>
      </c>
      <c r="V67" s="121"/>
      <c r="W67" s="115"/>
      <c r="X67" s="124">
        <v>0</v>
      </c>
      <c r="Y67" s="121"/>
      <c r="Z67" s="115"/>
      <c r="AA67" s="115"/>
      <c r="AB67" s="115"/>
    </row>
    <row r="68" spans="1:28" ht="12.75" customHeight="1" x14ac:dyDescent="0.2">
      <c r="A68" s="120" t="s">
        <v>106</v>
      </c>
      <c r="B68" s="121"/>
      <c r="C68" s="122" t="s">
        <v>107</v>
      </c>
      <c r="D68" s="123"/>
      <c r="E68" s="123"/>
      <c r="F68" s="121"/>
      <c r="G68" s="116">
        <v>13786629</v>
      </c>
      <c r="H68" s="115"/>
      <c r="I68" s="116">
        <v>17224095</v>
      </c>
      <c r="J68" s="115"/>
      <c r="K68" s="124">
        <v>0</v>
      </c>
      <c r="L68" s="121"/>
      <c r="M68" s="115"/>
      <c r="N68" s="124">
        <v>3437466</v>
      </c>
      <c r="O68" s="121"/>
      <c r="P68" s="115"/>
      <c r="Q68" s="116">
        <v>0</v>
      </c>
      <c r="R68" s="115"/>
      <c r="S68" s="116">
        <v>3437466</v>
      </c>
      <c r="T68" s="115"/>
      <c r="U68" s="124">
        <v>0</v>
      </c>
      <c r="V68" s="121"/>
      <c r="W68" s="115"/>
      <c r="X68" s="124">
        <v>0</v>
      </c>
      <c r="Y68" s="121"/>
      <c r="Z68" s="115"/>
      <c r="AA68" s="115"/>
      <c r="AB68" s="115"/>
    </row>
    <row r="69" spans="1:28" ht="12.75" customHeight="1" x14ac:dyDescent="0.2">
      <c r="A69" s="120" t="s">
        <v>108</v>
      </c>
      <c r="B69" s="121"/>
      <c r="C69" s="122" t="s">
        <v>109</v>
      </c>
      <c r="D69" s="123"/>
      <c r="E69" s="123"/>
      <c r="F69" s="121"/>
      <c r="G69" s="116">
        <v>85366586</v>
      </c>
      <c r="H69" s="115"/>
      <c r="I69" s="116">
        <v>103675050</v>
      </c>
      <c r="J69" s="115"/>
      <c r="K69" s="124">
        <v>0</v>
      </c>
      <c r="L69" s="121"/>
      <c r="M69" s="115"/>
      <c r="N69" s="124">
        <v>18308464</v>
      </c>
      <c r="O69" s="121"/>
      <c r="P69" s="115"/>
      <c r="Q69" s="116">
        <v>0</v>
      </c>
      <c r="R69" s="115"/>
      <c r="S69" s="116">
        <v>18308464</v>
      </c>
      <c r="T69" s="115"/>
      <c r="U69" s="124">
        <v>0</v>
      </c>
      <c r="V69" s="121"/>
      <c r="W69" s="115"/>
      <c r="X69" s="124">
        <v>0</v>
      </c>
      <c r="Y69" s="121"/>
      <c r="Z69" s="115"/>
      <c r="AA69" s="115"/>
      <c r="AB69" s="115"/>
    </row>
    <row r="70" spans="1:28" ht="12.75" customHeight="1" x14ac:dyDescent="0.2">
      <c r="A70" s="120" t="s">
        <v>110</v>
      </c>
      <c r="B70" s="121"/>
      <c r="C70" s="122" t="s">
        <v>111</v>
      </c>
      <c r="D70" s="123"/>
      <c r="E70" s="123"/>
      <c r="F70" s="121"/>
      <c r="G70" s="116">
        <v>46711721</v>
      </c>
      <c r="H70" s="115"/>
      <c r="I70" s="116">
        <v>54412310</v>
      </c>
      <c r="J70" s="115"/>
      <c r="K70" s="124">
        <v>0</v>
      </c>
      <c r="L70" s="121"/>
      <c r="M70" s="115"/>
      <c r="N70" s="124">
        <v>7700589</v>
      </c>
      <c r="O70" s="121"/>
      <c r="P70" s="115"/>
      <c r="Q70" s="116">
        <v>0</v>
      </c>
      <c r="R70" s="115"/>
      <c r="S70" s="116">
        <v>7700589</v>
      </c>
      <c r="T70" s="115"/>
      <c r="U70" s="124">
        <v>0</v>
      </c>
      <c r="V70" s="121"/>
      <c r="W70" s="115"/>
      <c r="X70" s="124">
        <v>0</v>
      </c>
      <c r="Y70" s="121"/>
      <c r="Z70" s="115"/>
      <c r="AA70" s="115"/>
      <c r="AB70" s="115"/>
    </row>
    <row r="71" spans="1:28" ht="12.75" customHeight="1" x14ac:dyDescent="0.2">
      <c r="A71" s="120" t="s">
        <v>112</v>
      </c>
      <c r="B71" s="121"/>
      <c r="C71" s="122" t="s">
        <v>113</v>
      </c>
      <c r="D71" s="123"/>
      <c r="E71" s="123"/>
      <c r="F71" s="121"/>
      <c r="G71" s="116">
        <v>54939472</v>
      </c>
      <c r="H71" s="115"/>
      <c r="I71" s="116">
        <v>64988222</v>
      </c>
      <c r="J71" s="115"/>
      <c r="K71" s="124">
        <v>0</v>
      </c>
      <c r="L71" s="121"/>
      <c r="M71" s="115"/>
      <c r="N71" s="124">
        <v>10048750</v>
      </c>
      <c r="O71" s="121"/>
      <c r="P71" s="115"/>
      <c r="Q71" s="116">
        <v>0</v>
      </c>
      <c r="R71" s="115"/>
      <c r="S71" s="116">
        <v>10048750</v>
      </c>
      <c r="T71" s="115"/>
      <c r="U71" s="124">
        <v>0</v>
      </c>
      <c r="V71" s="121"/>
      <c r="W71" s="115"/>
      <c r="X71" s="124">
        <v>0</v>
      </c>
      <c r="Y71" s="121"/>
      <c r="Z71" s="115"/>
      <c r="AA71" s="115"/>
      <c r="AB71" s="115"/>
    </row>
    <row r="72" spans="1:28" ht="12.75" customHeight="1" x14ac:dyDescent="0.2">
      <c r="A72" s="120" t="s">
        <v>114</v>
      </c>
      <c r="B72" s="121"/>
      <c r="C72" s="122" t="s">
        <v>115</v>
      </c>
      <c r="D72" s="123"/>
      <c r="E72" s="123"/>
      <c r="F72" s="121"/>
      <c r="G72" s="116">
        <v>53284404</v>
      </c>
      <c r="H72" s="115"/>
      <c r="I72" s="116">
        <v>63685716</v>
      </c>
      <c r="J72" s="115"/>
      <c r="K72" s="124">
        <v>0</v>
      </c>
      <c r="L72" s="121"/>
      <c r="M72" s="115"/>
      <c r="N72" s="124">
        <v>10401312</v>
      </c>
      <c r="O72" s="121"/>
      <c r="P72" s="115"/>
      <c r="Q72" s="116">
        <v>0</v>
      </c>
      <c r="R72" s="115"/>
      <c r="S72" s="116">
        <v>10401312</v>
      </c>
      <c r="T72" s="115"/>
      <c r="U72" s="124">
        <v>0</v>
      </c>
      <c r="V72" s="121"/>
      <c r="W72" s="115"/>
      <c r="X72" s="124">
        <v>0</v>
      </c>
      <c r="Y72" s="121"/>
      <c r="Z72" s="115"/>
      <c r="AA72" s="115"/>
      <c r="AB72" s="115"/>
    </row>
    <row r="73" spans="1:28" ht="12.75" customHeight="1" x14ac:dyDescent="0.2">
      <c r="A73" s="120" t="s">
        <v>116</v>
      </c>
      <c r="B73" s="121"/>
      <c r="C73" s="122" t="s">
        <v>117</v>
      </c>
      <c r="D73" s="123"/>
      <c r="E73" s="123"/>
      <c r="F73" s="121"/>
      <c r="G73" s="116">
        <v>11662870</v>
      </c>
      <c r="H73" s="115"/>
      <c r="I73" s="116">
        <v>13790479</v>
      </c>
      <c r="J73" s="115"/>
      <c r="K73" s="124">
        <v>0</v>
      </c>
      <c r="L73" s="121"/>
      <c r="M73" s="115"/>
      <c r="N73" s="124">
        <v>2127609</v>
      </c>
      <c r="O73" s="121"/>
      <c r="P73" s="115"/>
      <c r="Q73" s="116">
        <v>0</v>
      </c>
      <c r="R73" s="115"/>
      <c r="S73" s="116">
        <v>2127609</v>
      </c>
      <c r="T73" s="115"/>
      <c r="U73" s="124">
        <v>0</v>
      </c>
      <c r="V73" s="121"/>
      <c r="W73" s="115"/>
      <c r="X73" s="124">
        <v>0</v>
      </c>
      <c r="Y73" s="121"/>
      <c r="Z73" s="115"/>
      <c r="AA73" s="115"/>
      <c r="AB73" s="115"/>
    </row>
    <row r="74" spans="1:28" ht="12.75" customHeight="1" x14ac:dyDescent="0.2">
      <c r="A74" s="120" t="s">
        <v>118</v>
      </c>
      <c r="B74" s="121"/>
      <c r="C74" s="122" t="s">
        <v>119</v>
      </c>
      <c r="D74" s="123"/>
      <c r="E74" s="123"/>
      <c r="F74" s="121"/>
      <c r="G74" s="116">
        <v>27922156</v>
      </c>
      <c r="H74" s="115"/>
      <c r="I74" s="116">
        <v>32743145</v>
      </c>
      <c r="J74" s="115"/>
      <c r="K74" s="124">
        <v>0</v>
      </c>
      <c r="L74" s="121"/>
      <c r="M74" s="115"/>
      <c r="N74" s="124">
        <v>4820989</v>
      </c>
      <c r="O74" s="121"/>
      <c r="P74" s="115"/>
      <c r="Q74" s="116">
        <v>0</v>
      </c>
      <c r="R74" s="115"/>
      <c r="S74" s="116">
        <v>4820989</v>
      </c>
      <c r="T74" s="115"/>
      <c r="U74" s="124">
        <v>0</v>
      </c>
      <c r="V74" s="121"/>
      <c r="W74" s="115"/>
      <c r="X74" s="124">
        <v>0</v>
      </c>
      <c r="Y74" s="121"/>
      <c r="Z74" s="115"/>
      <c r="AA74" s="115"/>
      <c r="AB74" s="115"/>
    </row>
    <row r="75" spans="1:28" ht="12.75" customHeight="1" x14ac:dyDescent="0.2">
      <c r="A75" s="120" t="s">
        <v>120</v>
      </c>
      <c r="B75" s="121"/>
      <c r="C75" s="122" t="s">
        <v>121</v>
      </c>
      <c r="D75" s="123"/>
      <c r="E75" s="123"/>
      <c r="F75" s="121"/>
      <c r="G75" s="116">
        <v>66883343</v>
      </c>
      <c r="H75" s="115"/>
      <c r="I75" s="116">
        <v>79295316</v>
      </c>
      <c r="J75" s="115"/>
      <c r="K75" s="124">
        <v>0</v>
      </c>
      <c r="L75" s="121"/>
      <c r="M75" s="115"/>
      <c r="N75" s="124">
        <v>12411973</v>
      </c>
      <c r="O75" s="121"/>
      <c r="P75" s="115"/>
      <c r="Q75" s="116">
        <v>0</v>
      </c>
      <c r="R75" s="115"/>
      <c r="S75" s="116">
        <v>12411973</v>
      </c>
      <c r="T75" s="115"/>
      <c r="U75" s="124">
        <v>0</v>
      </c>
      <c r="V75" s="121"/>
      <c r="W75" s="115"/>
      <c r="X75" s="124">
        <v>0</v>
      </c>
      <c r="Y75" s="121"/>
      <c r="Z75" s="115"/>
      <c r="AA75" s="115"/>
      <c r="AB75" s="115"/>
    </row>
    <row r="76" spans="1:28" ht="12.75" customHeight="1" x14ac:dyDescent="0.2">
      <c r="A76" s="120" t="s">
        <v>122</v>
      </c>
      <c r="B76" s="121"/>
      <c r="C76" s="122" t="s">
        <v>123</v>
      </c>
      <c r="D76" s="123"/>
      <c r="E76" s="123"/>
      <c r="F76" s="121"/>
      <c r="G76" s="116">
        <v>1957707</v>
      </c>
      <c r="H76" s="115"/>
      <c r="I76" s="116">
        <v>2308793</v>
      </c>
      <c r="J76" s="115"/>
      <c r="K76" s="124">
        <v>0</v>
      </c>
      <c r="L76" s="121"/>
      <c r="M76" s="115"/>
      <c r="N76" s="124">
        <v>351086</v>
      </c>
      <c r="O76" s="121"/>
      <c r="P76" s="115"/>
      <c r="Q76" s="116">
        <v>0</v>
      </c>
      <c r="R76" s="115"/>
      <c r="S76" s="116">
        <v>351086</v>
      </c>
      <c r="T76" s="115"/>
      <c r="U76" s="124">
        <v>0</v>
      </c>
      <c r="V76" s="121"/>
      <c r="W76" s="115"/>
      <c r="X76" s="124">
        <v>0</v>
      </c>
      <c r="Y76" s="121"/>
      <c r="Z76" s="115"/>
      <c r="AA76" s="115"/>
      <c r="AB76" s="115"/>
    </row>
    <row r="77" spans="1:28" ht="12.75" customHeight="1" x14ac:dyDescent="0.2">
      <c r="A77" s="120" t="s">
        <v>124</v>
      </c>
      <c r="B77" s="121"/>
      <c r="C77" s="122" t="s">
        <v>125</v>
      </c>
      <c r="D77" s="123"/>
      <c r="E77" s="123"/>
      <c r="F77" s="121"/>
      <c r="G77" s="116">
        <v>98303932</v>
      </c>
      <c r="H77" s="115"/>
      <c r="I77" s="116">
        <v>119539994</v>
      </c>
      <c r="J77" s="115"/>
      <c r="K77" s="124">
        <v>0</v>
      </c>
      <c r="L77" s="121"/>
      <c r="M77" s="115"/>
      <c r="N77" s="124">
        <v>21236062</v>
      </c>
      <c r="O77" s="121"/>
      <c r="P77" s="115"/>
      <c r="Q77" s="116">
        <v>0</v>
      </c>
      <c r="R77" s="115"/>
      <c r="S77" s="116">
        <v>21236062</v>
      </c>
      <c r="T77" s="115"/>
      <c r="U77" s="124">
        <v>0</v>
      </c>
      <c r="V77" s="121"/>
      <c r="W77" s="115"/>
      <c r="X77" s="124">
        <v>0</v>
      </c>
      <c r="Y77" s="121"/>
      <c r="Z77" s="115"/>
      <c r="AA77" s="115"/>
      <c r="AB77" s="115"/>
    </row>
    <row r="78" spans="1:28" ht="12.75" customHeight="1" x14ac:dyDescent="0.2">
      <c r="A78" s="120" t="s">
        <v>126</v>
      </c>
      <c r="B78" s="121"/>
      <c r="C78" s="122" t="s">
        <v>127</v>
      </c>
      <c r="D78" s="123"/>
      <c r="E78" s="123"/>
      <c r="F78" s="121"/>
      <c r="G78" s="116">
        <v>65887883</v>
      </c>
      <c r="H78" s="115"/>
      <c r="I78" s="116">
        <v>79365906</v>
      </c>
      <c r="J78" s="115"/>
      <c r="K78" s="124">
        <v>0</v>
      </c>
      <c r="L78" s="121"/>
      <c r="M78" s="115"/>
      <c r="N78" s="124">
        <v>13478023</v>
      </c>
      <c r="O78" s="121"/>
      <c r="P78" s="115"/>
      <c r="Q78" s="116">
        <v>0</v>
      </c>
      <c r="R78" s="115"/>
      <c r="S78" s="116">
        <v>13478023</v>
      </c>
      <c r="T78" s="115"/>
      <c r="U78" s="124">
        <v>0</v>
      </c>
      <c r="V78" s="121"/>
      <c r="W78" s="115"/>
      <c r="X78" s="124">
        <v>0</v>
      </c>
      <c r="Y78" s="121"/>
      <c r="Z78" s="115"/>
      <c r="AA78" s="115"/>
      <c r="AB78" s="115"/>
    </row>
    <row r="79" spans="1:28" ht="12.75" customHeight="1" x14ac:dyDescent="0.2">
      <c r="A79" s="120" t="s">
        <v>128</v>
      </c>
      <c r="B79" s="121"/>
      <c r="C79" s="122" t="s">
        <v>129</v>
      </c>
      <c r="D79" s="123"/>
      <c r="E79" s="123"/>
      <c r="F79" s="121"/>
      <c r="G79" s="116">
        <v>113487717</v>
      </c>
      <c r="H79" s="115"/>
      <c r="I79" s="116">
        <v>82051691</v>
      </c>
      <c r="J79" s="115"/>
      <c r="K79" s="124">
        <v>31436026</v>
      </c>
      <c r="L79" s="121"/>
      <c r="M79" s="115"/>
      <c r="N79" s="124">
        <v>0</v>
      </c>
      <c r="O79" s="121"/>
      <c r="P79" s="115"/>
      <c r="Q79" s="116">
        <v>31436026</v>
      </c>
      <c r="R79" s="115"/>
      <c r="S79" s="116">
        <v>0</v>
      </c>
      <c r="T79" s="115"/>
      <c r="U79" s="124">
        <v>0</v>
      </c>
      <c r="V79" s="121"/>
      <c r="W79" s="115"/>
      <c r="X79" s="124">
        <v>0</v>
      </c>
      <c r="Y79" s="121"/>
      <c r="Z79" s="115"/>
      <c r="AA79" s="115"/>
      <c r="AB79" s="115"/>
    </row>
    <row r="80" spans="1:28" ht="12.75" customHeight="1" x14ac:dyDescent="0.2">
      <c r="A80" s="120" t="s">
        <v>130</v>
      </c>
      <c r="B80" s="121"/>
      <c r="C80" s="122" t="s">
        <v>131</v>
      </c>
      <c r="D80" s="123"/>
      <c r="E80" s="123"/>
      <c r="F80" s="121"/>
      <c r="G80" s="116">
        <v>0</v>
      </c>
      <c r="H80" s="115"/>
      <c r="I80" s="116">
        <v>166026681</v>
      </c>
      <c r="J80" s="115"/>
      <c r="K80" s="124">
        <v>0</v>
      </c>
      <c r="L80" s="121"/>
      <c r="M80" s="115"/>
      <c r="N80" s="124">
        <v>166026681</v>
      </c>
      <c r="O80" s="121"/>
      <c r="P80" s="115"/>
      <c r="Q80" s="116">
        <v>0</v>
      </c>
      <c r="R80" s="115"/>
      <c r="S80" s="116">
        <v>166026681</v>
      </c>
      <c r="T80" s="115"/>
      <c r="U80" s="124">
        <v>0</v>
      </c>
      <c r="V80" s="121"/>
      <c r="W80" s="115"/>
      <c r="X80" s="124">
        <v>0</v>
      </c>
      <c r="Y80" s="121"/>
      <c r="Z80" s="115"/>
      <c r="AA80" s="115"/>
      <c r="AB80" s="115"/>
    </row>
    <row r="81" spans="1:28" ht="12.75" customHeight="1" x14ac:dyDescent="0.2">
      <c r="A81" s="120" t="s">
        <v>132</v>
      </c>
      <c r="B81" s="121"/>
      <c r="C81" s="122" t="s">
        <v>133</v>
      </c>
      <c r="D81" s="123"/>
      <c r="E81" s="123"/>
      <c r="F81" s="121"/>
      <c r="G81" s="116">
        <v>0</v>
      </c>
      <c r="H81" s="115"/>
      <c r="I81" s="116">
        <v>248659362</v>
      </c>
      <c r="J81" s="115"/>
      <c r="K81" s="124">
        <v>0</v>
      </c>
      <c r="L81" s="121"/>
      <c r="M81" s="115"/>
      <c r="N81" s="124">
        <v>248659362</v>
      </c>
      <c r="O81" s="121"/>
      <c r="P81" s="115"/>
      <c r="Q81" s="116">
        <v>0</v>
      </c>
      <c r="R81" s="115"/>
      <c r="S81" s="116">
        <v>248659362</v>
      </c>
      <c r="T81" s="115"/>
      <c r="U81" s="124">
        <v>0</v>
      </c>
      <c r="V81" s="121"/>
      <c r="W81" s="115"/>
      <c r="X81" s="124">
        <v>0</v>
      </c>
      <c r="Y81" s="121"/>
      <c r="Z81" s="115"/>
      <c r="AA81" s="115"/>
      <c r="AB81" s="115"/>
    </row>
    <row r="82" spans="1:28" ht="12.75" customHeight="1" x14ac:dyDescent="0.2">
      <c r="A82" s="120" t="s">
        <v>134</v>
      </c>
      <c r="B82" s="121"/>
      <c r="C82" s="122" t="s">
        <v>135</v>
      </c>
      <c r="D82" s="123"/>
      <c r="E82" s="123"/>
      <c r="F82" s="121"/>
      <c r="G82" s="116">
        <v>0</v>
      </c>
      <c r="H82" s="115"/>
      <c r="I82" s="116">
        <v>3096491</v>
      </c>
      <c r="J82" s="115"/>
      <c r="K82" s="124">
        <v>0</v>
      </c>
      <c r="L82" s="121"/>
      <c r="M82" s="115"/>
      <c r="N82" s="124">
        <v>3096491</v>
      </c>
      <c r="O82" s="121"/>
      <c r="P82" s="115"/>
      <c r="Q82" s="116">
        <v>0</v>
      </c>
      <c r="R82" s="115"/>
      <c r="S82" s="116">
        <v>3096491</v>
      </c>
      <c r="T82" s="115"/>
      <c r="U82" s="124">
        <v>0</v>
      </c>
      <c r="V82" s="121"/>
      <c r="W82" s="115"/>
      <c r="X82" s="124">
        <v>0</v>
      </c>
      <c r="Y82" s="121"/>
      <c r="Z82" s="115"/>
      <c r="AA82" s="115"/>
      <c r="AB82" s="115"/>
    </row>
    <row r="83" spans="1:28" ht="12.75" customHeight="1" x14ac:dyDescent="0.2">
      <c r="A83" s="120" t="s">
        <v>136</v>
      </c>
      <c r="B83" s="121"/>
      <c r="C83" s="122" t="s">
        <v>137</v>
      </c>
      <c r="D83" s="123"/>
      <c r="E83" s="123"/>
      <c r="F83" s="121"/>
      <c r="G83" s="116">
        <v>0</v>
      </c>
      <c r="H83" s="115"/>
      <c r="I83" s="116">
        <v>336496</v>
      </c>
      <c r="J83" s="115"/>
      <c r="K83" s="124">
        <v>0</v>
      </c>
      <c r="L83" s="121"/>
      <c r="M83" s="115"/>
      <c r="N83" s="124">
        <v>336496</v>
      </c>
      <c r="O83" s="121"/>
      <c r="P83" s="115"/>
      <c r="Q83" s="116">
        <v>0</v>
      </c>
      <c r="R83" s="115"/>
      <c r="S83" s="116">
        <v>336496</v>
      </c>
      <c r="T83" s="115"/>
      <c r="U83" s="124">
        <v>0</v>
      </c>
      <c r="V83" s="121"/>
      <c r="W83" s="115"/>
      <c r="X83" s="124">
        <v>0</v>
      </c>
      <c r="Y83" s="121"/>
      <c r="Z83" s="115"/>
      <c r="AA83" s="115"/>
      <c r="AB83" s="115"/>
    </row>
    <row r="84" spans="1:28" ht="12.75" customHeight="1" x14ac:dyDescent="0.2">
      <c r="A84" s="120" t="s">
        <v>138</v>
      </c>
      <c r="B84" s="121"/>
      <c r="C84" s="122" t="s">
        <v>139</v>
      </c>
      <c r="D84" s="123"/>
      <c r="E84" s="123"/>
      <c r="F84" s="121"/>
      <c r="G84" s="116">
        <v>0</v>
      </c>
      <c r="H84" s="115"/>
      <c r="I84" s="116">
        <v>17757828</v>
      </c>
      <c r="J84" s="115"/>
      <c r="K84" s="124">
        <v>0</v>
      </c>
      <c r="L84" s="121"/>
      <c r="M84" s="115"/>
      <c r="N84" s="124">
        <v>17757828</v>
      </c>
      <c r="O84" s="121"/>
      <c r="P84" s="115"/>
      <c r="Q84" s="116">
        <v>0</v>
      </c>
      <c r="R84" s="115"/>
      <c r="S84" s="116">
        <v>17757828</v>
      </c>
      <c r="T84" s="115"/>
      <c r="U84" s="124">
        <v>0</v>
      </c>
      <c r="V84" s="121"/>
      <c r="W84" s="115"/>
      <c r="X84" s="124">
        <v>0</v>
      </c>
      <c r="Y84" s="121"/>
      <c r="Z84" s="115"/>
      <c r="AA84" s="115"/>
      <c r="AB84" s="115"/>
    </row>
    <row r="85" spans="1:28" ht="12.75" customHeight="1" x14ac:dyDescent="0.2">
      <c r="A85" s="120" t="s">
        <v>1453</v>
      </c>
      <c r="B85" s="121"/>
      <c r="C85" s="122" t="s">
        <v>1454</v>
      </c>
      <c r="D85" s="123"/>
      <c r="E85" s="123"/>
      <c r="F85" s="121"/>
      <c r="G85" s="116">
        <v>0</v>
      </c>
      <c r="H85" s="115"/>
      <c r="I85" s="116">
        <v>4634751</v>
      </c>
      <c r="J85" s="115"/>
      <c r="K85" s="124">
        <v>0</v>
      </c>
      <c r="L85" s="121"/>
      <c r="M85" s="115"/>
      <c r="N85" s="124">
        <v>4634751</v>
      </c>
      <c r="O85" s="121"/>
      <c r="P85" s="115"/>
      <c r="Q85" s="116">
        <v>0</v>
      </c>
      <c r="R85" s="115"/>
      <c r="S85" s="116">
        <v>4634751</v>
      </c>
      <c r="T85" s="115"/>
      <c r="U85" s="124">
        <v>0</v>
      </c>
      <c r="V85" s="121"/>
      <c r="W85" s="115"/>
      <c r="X85" s="124">
        <v>0</v>
      </c>
      <c r="Y85" s="121"/>
      <c r="Z85" s="115"/>
      <c r="AA85" s="115"/>
      <c r="AB85" s="115"/>
    </row>
    <row r="86" spans="1:28" ht="12.75" customHeight="1" x14ac:dyDescent="0.2">
      <c r="A86" s="120" t="s">
        <v>140</v>
      </c>
      <c r="B86" s="121"/>
      <c r="C86" s="122" t="s">
        <v>141</v>
      </c>
      <c r="D86" s="123"/>
      <c r="E86" s="123"/>
      <c r="F86" s="121"/>
      <c r="G86" s="116">
        <v>137481</v>
      </c>
      <c r="H86" s="115"/>
      <c r="I86" s="116">
        <v>138683</v>
      </c>
      <c r="J86" s="115"/>
      <c r="K86" s="124">
        <v>0</v>
      </c>
      <c r="L86" s="121"/>
      <c r="M86" s="115"/>
      <c r="N86" s="124">
        <v>1202</v>
      </c>
      <c r="O86" s="121"/>
      <c r="P86" s="115"/>
      <c r="Q86" s="116">
        <v>0</v>
      </c>
      <c r="R86" s="115"/>
      <c r="S86" s="116">
        <v>1202</v>
      </c>
      <c r="T86" s="115"/>
      <c r="U86" s="124">
        <v>0</v>
      </c>
      <c r="V86" s="121"/>
      <c r="W86" s="115"/>
      <c r="X86" s="124">
        <v>0</v>
      </c>
      <c r="Y86" s="121"/>
      <c r="Z86" s="115"/>
      <c r="AA86" s="115"/>
      <c r="AB86" s="115"/>
    </row>
    <row r="87" spans="1:28" ht="12.75" customHeight="1" x14ac:dyDescent="0.2">
      <c r="A87" s="120" t="s">
        <v>142</v>
      </c>
      <c r="B87" s="121"/>
      <c r="C87" s="122" t="s">
        <v>143</v>
      </c>
      <c r="D87" s="123"/>
      <c r="E87" s="123"/>
      <c r="F87" s="121"/>
      <c r="G87" s="116">
        <v>11556000</v>
      </c>
      <c r="H87" s="115"/>
      <c r="I87" s="116">
        <v>13540000</v>
      </c>
      <c r="J87" s="115"/>
      <c r="K87" s="124">
        <v>0</v>
      </c>
      <c r="L87" s="121"/>
      <c r="M87" s="115"/>
      <c r="N87" s="124">
        <v>1984000</v>
      </c>
      <c r="O87" s="121"/>
      <c r="P87" s="115"/>
      <c r="Q87" s="116">
        <v>0</v>
      </c>
      <c r="R87" s="115"/>
      <c r="S87" s="116">
        <v>1984000</v>
      </c>
      <c r="T87" s="115"/>
      <c r="U87" s="124">
        <v>0</v>
      </c>
      <c r="V87" s="121"/>
      <c r="W87" s="115"/>
      <c r="X87" s="124">
        <v>0</v>
      </c>
      <c r="Y87" s="121"/>
      <c r="Z87" s="115"/>
      <c r="AA87" s="115"/>
      <c r="AB87" s="115"/>
    </row>
    <row r="88" spans="1:28" ht="12.75" customHeight="1" x14ac:dyDescent="0.2">
      <c r="A88" s="120" t="s">
        <v>144</v>
      </c>
      <c r="B88" s="121"/>
      <c r="C88" s="122" t="s">
        <v>145</v>
      </c>
      <c r="D88" s="123"/>
      <c r="E88" s="123"/>
      <c r="F88" s="121"/>
      <c r="G88" s="116">
        <v>4612500</v>
      </c>
      <c r="H88" s="115"/>
      <c r="I88" s="116">
        <v>6337500</v>
      </c>
      <c r="J88" s="115"/>
      <c r="K88" s="124">
        <v>0</v>
      </c>
      <c r="L88" s="121"/>
      <c r="M88" s="115"/>
      <c r="N88" s="124">
        <v>1725000</v>
      </c>
      <c r="O88" s="121"/>
      <c r="P88" s="115"/>
      <c r="Q88" s="116">
        <v>0</v>
      </c>
      <c r="R88" s="115"/>
      <c r="S88" s="116">
        <v>1725000</v>
      </c>
      <c r="T88" s="115"/>
      <c r="U88" s="124">
        <v>0</v>
      </c>
      <c r="V88" s="121"/>
      <c r="W88" s="115"/>
      <c r="X88" s="124">
        <v>0</v>
      </c>
      <c r="Y88" s="121"/>
      <c r="Z88" s="115"/>
      <c r="AA88" s="115"/>
      <c r="AB88" s="115"/>
    </row>
    <row r="89" spans="1:28" ht="12.75" customHeight="1" x14ac:dyDescent="0.2">
      <c r="A89" s="120" t="s">
        <v>146</v>
      </c>
      <c r="B89" s="121"/>
      <c r="C89" s="122" t="s">
        <v>147</v>
      </c>
      <c r="D89" s="123"/>
      <c r="E89" s="123"/>
      <c r="F89" s="121"/>
      <c r="G89" s="116">
        <v>52500</v>
      </c>
      <c r="H89" s="115"/>
      <c r="I89" s="116">
        <v>52500</v>
      </c>
      <c r="J89" s="115"/>
      <c r="K89" s="124">
        <v>0</v>
      </c>
      <c r="L89" s="121"/>
      <c r="M89" s="115"/>
      <c r="N89" s="124">
        <v>0</v>
      </c>
      <c r="O89" s="121"/>
      <c r="P89" s="115"/>
      <c r="Q89" s="116">
        <v>0</v>
      </c>
      <c r="R89" s="115"/>
      <c r="S89" s="116">
        <v>0</v>
      </c>
      <c r="T89" s="115"/>
      <c r="U89" s="124">
        <v>0</v>
      </c>
      <c r="V89" s="121"/>
      <c r="W89" s="115"/>
      <c r="X89" s="124">
        <v>0</v>
      </c>
      <c r="Y89" s="121"/>
      <c r="Z89" s="115"/>
      <c r="AA89" s="115"/>
      <c r="AB89" s="115"/>
    </row>
    <row r="90" spans="1:28" ht="12.75" customHeight="1" x14ac:dyDescent="0.2">
      <c r="A90" s="120" t="s">
        <v>148</v>
      </c>
      <c r="B90" s="121"/>
      <c r="C90" s="122" t="s">
        <v>149</v>
      </c>
      <c r="D90" s="123"/>
      <c r="E90" s="123"/>
      <c r="F90" s="121"/>
      <c r="G90" s="116">
        <v>0</v>
      </c>
      <c r="H90" s="115"/>
      <c r="I90" s="116">
        <v>55652293</v>
      </c>
      <c r="J90" s="115"/>
      <c r="K90" s="124">
        <v>0</v>
      </c>
      <c r="L90" s="121"/>
      <c r="M90" s="115"/>
      <c r="N90" s="124">
        <v>55652293</v>
      </c>
      <c r="O90" s="121"/>
      <c r="P90" s="115"/>
      <c r="Q90" s="116">
        <v>0</v>
      </c>
      <c r="R90" s="115"/>
      <c r="S90" s="116">
        <v>55652293</v>
      </c>
      <c r="T90" s="115"/>
      <c r="U90" s="124">
        <v>0</v>
      </c>
      <c r="V90" s="121"/>
      <c r="W90" s="115"/>
      <c r="X90" s="124">
        <v>0</v>
      </c>
      <c r="Y90" s="121"/>
      <c r="Z90" s="115"/>
      <c r="AA90" s="115"/>
      <c r="AB90" s="115"/>
    </row>
    <row r="91" spans="1:28" ht="12.75" customHeight="1" x14ac:dyDescent="0.2">
      <c r="A91" s="120" t="s">
        <v>150</v>
      </c>
      <c r="B91" s="121"/>
      <c r="C91" s="122" t="s">
        <v>151</v>
      </c>
      <c r="D91" s="123"/>
      <c r="E91" s="123"/>
      <c r="F91" s="121"/>
      <c r="G91" s="116">
        <v>55201211</v>
      </c>
      <c r="H91" s="115"/>
      <c r="I91" s="116">
        <v>54420263</v>
      </c>
      <c r="J91" s="115"/>
      <c r="K91" s="124">
        <v>780948</v>
      </c>
      <c r="L91" s="121"/>
      <c r="M91" s="115"/>
      <c r="N91" s="124">
        <v>0</v>
      </c>
      <c r="O91" s="121"/>
      <c r="P91" s="115"/>
      <c r="Q91" s="116">
        <v>780948</v>
      </c>
      <c r="R91" s="115"/>
      <c r="S91" s="116">
        <v>0</v>
      </c>
      <c r="T91" s="115"/>
      <c r="U91" s="124">
        <v>0</v>
      </c>
      <c r="V91" s="121"/>
      <c r="W91" s="115"/>
      <c r="X91" s="124">
        <v>0</v>
      </c>
      <c r="Y91" s="121"/>
      <c r="Z91" s="115"/>
      <c r="AA91" s="115"/>
      <c r="AB91" s="115"/>
    </row>
    <row r="92" spans="1:28" ht="12.75" customHeight="1" x14ac:dyDescent="0.2">
      <c r="A92" s="120" t="s">
        <v>152</v>
      </c>
      <c r="B92" s="121"/>
      <c r="C92" s="122" t="s">
        <v>153</v>
      </c>
      <c r="D92" s="123"/>
      <c r="E92" s="123"/>
      <c r="F92" s="121"/>
      <c r="G92" s="116">
        <v>36058976</v>
      </c>
      <c r="H92" s="115"/>
      <c r="I92" s="116">
        <v>50629397</v>
      </c>
      <c r="J92" s="115"/>
      <c r="K92" s="124">
        <v>0</v>
      </c>
      <c r="L92" s="121"/>
      <c r="M92" s="115"/>
      <c r="N92" s="124">
        <v>14570421</v>
      </c>
      <c r="O92" s="121"/>
      <c r="P92" s="115"/>
      <c r="Q92" s="116">
        <v>0</v>
      </c>
      <c r="R92" s="115"/>
      <c r="S92" s="116">
        <v>14570421</v>
      </c>
      <c r="T92" s="115"/>
      <c r="U92" s="124">
        <v>0</v>
      </c>
      <c r="V92" s="121"/>
      <c r="W92" s="115"/>
      <c r="X92" s="124">
        <v>0</v>
      </c>
      <c r="Y92" s="121"/>
      <c r="Z92" s="115"/>
      <c r="AA92" s="115"/>
      <c r="AB92" s="115"/>
    </row>
    <row r="93" spans="1:28" ht="12.75" customHeight="1" x14ac:dyDescent="0.2">
      <c r="A93" s="120" t="s">
        <v>154</v>
      </c>
      <c r="B93" s="121"/>
      <c r="C93" s="122" t="s">
        <v>155</v>
      </c>
      <c r="D93" s="123"/>
      <c r="E93" s="123"/>
      <c r="F93" s="121"/>
      <c r="G93" s="116">
        <v>27177682</v>
      </c>
      <c r="H93" s="115"/>
      <c r="I93" s="116">
        <v>26237219</v>
      </c>
      <c r="J93" s="115"/>
      <c r="K93" s="124">
        <v>940463</v>
      </c>
      <c r="L93" s="121"/>
      <c r="M93" s="115"/>
      <c r="N93" s="124">
        <v>0</v>
      </c>
      <c r="O93" s="121"/>
      <c r="P93" s="115"/>
      <c r="Q93" s="116">
        <v>940463</v>
      </c>
      <c r="R93" s="115"/>
      <c r="S93" s="116">
        <v>0</v>
      </c>
      <c r="T93" s="115"/>
      <c r="U93" s="124">
        <v>0</v>
      </c>
      <c r="V93" s="121"/>
      <c r="W93" s="115"/>
      <c r="X93" s="124">
        <v>0</v>
      </c>
      <c r="Y93" s="121"/>
      <c r="Z93" s="115"/>
      <c r="AA93" s="115"/>
      <c r="AB93" s="115"/>
    </row>
    <row r="94" spans="1:28" ht="12.75" customHeight="1" x14ac:dyDescent="0.2">
      <c r="A94" s="120" t="s">
        <v>156</v>
      </c>
      <c r="B94" s="121"/>
      <c r="C94" s="122" t="s">
        <v>157</v>
      </c>
      <c r="D94" s="123"/>
      <c r="E94" s="123"/>
      <c r="F94" s="121"/>
      <c r="G94" s="116">
        <v>7191256</v>
      </c>
      <c r="H94" s="115"/>
      <c r="I94" s="116">
        <v>9556965</v>
      </c>
      <c r="J94" s="115"/>
      <c r="K94" s="124">
        <v>0</v>
      </c>
      <c r="L94" s="121"/>
      <c r="M94" s="115"/>
      <c r="N94" s="124">
        <v>2365709</v>
      </c>
      <c r="O94" s="121"/>
      <c r="P94" s="115"/>
      <c r="Q94" s="116">
        <v>0</v>
      </c>
      <c r="R94" s="115"/>
      <c r="S94" s="116">
        <v>2365709</v>
      </c>
      <c r="T94" s="115"/>
      <c r="U94" s="124">
        <v>0</v>
      </c>
      <c r="V94" s="121"/>
      <c r="W94" s="115"/>
      <c r="X94" s="124">
        <v>0</v>
      </c>
      <c r="Y94" s="121"/>
      <c r="Z94" s="115"/>
      <c r="AA94" s="115"/>
      <c r="AB94" s="115"/>
    </row>
    <row r="95" spans="1:28" ht="12.75" customHeight="1" x14ac:dyDescent="0.2">
      <c r="A95" s="120" t="s">
        <v>158</v>
      </c>
      <c r="B95" s="121"/>
      <c r="C95" s="122" t="s">
        <v>159</v>
      </c>
      <c r="D95" s="123"/>
      <c r="E95" s="123"/>
      <c r="F95" s="121"/>
      <c r="G95" s="116">
        <v>100000</v>
      </c>
      <c r="H95" s="115"/>
      <c r="I95" s="116">
        <v>87500</v>
      </c>
      <c r="J95" s="115"/>
      <c r="K95" s="124">
        <v>12500</v>
      </c>
      <c r="L95" s="121"/>
      <c r="M95" s="115"/>
      <c r="N95" s="124">
        <v>0</v>
      </c>
      <c r="O95" s="121"/>
      <c r="P95" s="115"/>
      <c r="Q95" s="116">
        <v>12500</v>
      </c>
      <c r="R95" s="115"/>
      <c r="S95" s="116">
        <v>0</v>
      </c>
      <c r="T95" s="115"/>
      <c r="U95" s="124">
        <v>0</v>
      </c>
      <c r="V95" s="121"/>
      <c r="W95" s="115"/>
      <c r="X95" s="124">
        <v>0</v>
      </c>
      <c r="Y95" s="121"/>
      <c r="Z95" s="115"/>
      <c r="AA95" s="115"/>
      <c r="AB95" s="115"/>
    </row>
    <row r="96" spans="1:28" ht="12.75" customHeight="1" x14ac:dyDescent="0.2">
      <c r="A96" s="120" t="s">
        <v>160</v>
      </c>
      <c r="B96" s="121"/>
      <c r="C96" s="122" t="s">
        <v>161</v>
      </c>
      <c r="D96" s="123"/>
      <c r="E96" s="123"/>
      <c r="F96" s="121"/>
      <c r="G96" s="116">
        <v>1360175</v>
      </c>
      <c r="H96" s="115"/>
      <c r="I96" s="116">
        <v>0</v>
      </c>
      <c r="J96" s="115"/>
      <c r="K96" s="124">
        <v>1360175</v>
      </c>
      <c r="L96" s="121"/>
      <c r="M96" s="115"/>
      <c r="N96" s="124">
        <v>0</v>
      </c>
      <c r="O96" s="121"/>
      <c r="P96" s="115"/>
      <c r="Q96" s="116">
        <v>1360175</v>
      </c>
      <c r="R96" s="115"/>
      <c r="S96" s="116">
        <v>0</v>
      </c>
      <c r="T96" s="115"/>
      <c r="U96" s="124">
        <v>0</v>
      </c>
      <c r="V96" s="121"/>
      <c r="W96" s="115"/>
      <c r="X96" s="124">
        <v>0</v>
      </c>
      <c r="Y96" s="121"/>
      <c r="Z96" s="115"/>
      <c r="AA96" s="115"/>
      <c r="AB96" s="115"/>
    </row>
    <row r="97" spans="1:28" ht="12.75" customHeight="1" x14ac:dyDescent="0.2">
      <c r="A97" s="120" t="s">
        <v>162</v>
      </c>
      <c r="B97" s="121"/>
      <c r="C97" s="122" t="s">
        <v>163</v>
      </c>
      <c r="D97" s="123"/>
      <c r="E97" s="123"/>
      <c r="F97" s="121"/>
      <c r="G97" s="116">
        <v>2702152</v>
      </c>
      <c r="H97" s="115"/>
      <c r="I97" s="116">
        <v>2366150</v>
      </c>
      <c r="J97" s="115"/>
      <c r="K97" s="124">
        <v>336002</v>
      </c>
      <c r="L97" s="121"/>
      <c r="M97" s="115"/>
      <c r="N97" s="124">
        <v>0</v>
      </c>
      <c r="O97" s="121"/>
      <c r="P97" s="115"/>
      <c r="Q97" s="116">
        <v>336002</v>
      </c>
      <c r="R97" s="115"/>
      <c r="S97" s="116">
        <v>0</v>
      </c>
      <c r="T97" s="115"/>
      <c r="U97" s="124">
        <v>0</v>
      </c>
      <c r="V97" s="121"/>
      <c r="W97" s="115"/>
      <c r="X97" s="124">
        <v>0</v>
      </c>
      <c r="Y97" s="121"/>
      <c r="Z97" s="115"/>
      <c r="AA97" s="115"/>
      <c r="AB97" s="115"/>
    </row>
    <row r="98" spans="1:28" ht="12.75" customHeight="1" x14ac:dyDescent="0.2">
      <c r="A98" s="120" t="s">
        <v>164</v>
      </c>
      <c r="B98" s="121"/>
      <c r="C98" s="122" t="s">
        <v>165</v>
      </c>
      <c r="D98" s="123"/>
      <c r="E98" s="123"/>
      <c r="F98" s="121"/>
      <c r="G98" s="116">
        <v>1264621</v>
      </c>
      <c r="H98" s="115"/>
      <c r="I98" s="116">
        <v>0</v>
      </c>
      <c r="J98" s="115"/>
      <c r="K98" s="124">
        <v>1264621</v>
      </c>
      <c r="L98" s="121"/>
      <c r="M98" s="115"/>
      <c r="N98" s="124">
        <v>0</v>
      </c>
      <c r="O98" s="121"/>
      <c r="P98" s="115"/>
      <c r="Q98" s="116">
        <v>1264621</v>
      </c>
      <c r="R98" s="115"/>
      <c r="S98" s="116">
        <v>0</v>
      </c>
      <c r="T98" s="115"/>
      <c r="U98" s="124">
        <v>0</v>
      </c>
      <c r="V98" s="121"/>
      <c r="W98" s="115"/>
      <c r="X98" s="124">
        <v>0</v>
      </c>
      <c r="Y98" s="121"/>
      <c r="Z98" s="115"/>
      <c r="AA98" s="115"/>
      <c r="AB98" s="115"/>
    </row>
    <row r="99" spans="1:28" ht="12.75" customHeight="1" x14ac:dyDescent="0.2">
      <c r="A99" s="120" t="s">
        <v>166</v>
      </c>
      <c r="B99" s="121"/>
      <c r="C99" s="122" t="s">
        <v>167</v>
      </c>
      <c r="D99" s="123"/>
      <c r="E99" s="123"/>
      <c r="F99" s="121"/>
      <c r="G99" s="116">
        <v>240000</v>
      </c>
      <c r="H99" s="115"/>
      <c r="I99" s="116">
        <v>0</v>
      </c>
      <c r="J99" s="115"/>
      <c r="K99" s="124">
        <v>240000</v>
      </c>
      <c r="L99" s="121"/>
      <c r="M99" s="115"/>
      <c r="N99" s="124">
        <v>0</v>
      </c>
      <c r="O99" s="121"/>
      <c r="P99" s="115"/>
      <c r="Q99" s="116">
        <v>240000</v>
      </c>
      <c r="R99" s="115"/>
      <c r="S99" s="116">
        <v>0</v>
      </c>
      <c r="T99" s="115"/>
      <c r="U99" s="124">
        <v>0</v>
      </c>
      <c r="V99" s="121"/>
      <c r="W99" s="115"/>
      <c r="X99" s="124">
        <v>0</v>
      </c>
      <c r="Y99" s="121"/>
      <c r="Z99" s="115"/>
      <c r="AA99" s="115"/>
      <c r="AB99" s="115"/>
    </row>
    <row r="100" spans="1:28" ht="12.75" customHeight="1" x14ac:dyDescent="0.2">
      <c r="A100" s="120" t="s">
        <v>1573</v>
      </c>
      <c r="B100" s="121"/>
      <c r="C100" s="122" t="s">
        <v>1574</v>
      </c>
      <c r="D100" s="123"/>
      <c r="E100" s="123"/>
      <c r="F100" s="121"/>
      <c r="G100" s="116">
        <v>60000</v>
      </c>
      <c r="H100" s="115"/>
      <c r="I100" s="116">
        <v>0</v>
      </c>
      <c r="J100" s="115"/>
      <c r="K100" s="124">
        <v>60000</v>
      </c>
      <c r="L100" s="121"/>
      <c r="M100" s="115"/>
      <c r="N100" s="124">
        <v>0</v>
      </c>
      <c r="O100" s="121"/>
      <c r="P100" s="115"/>
      <c r="Q100" s="116">
        <v>60000</v>
      </c>
      <c r="R100" s="115"/>
      <c r="S100" s="116">
        <v>0</v>
      </c>
      <c r="T100" s="115"/>
      <c r="U100" s="124">
        <v>0</v>
      </c>
      <c r="V100" s="121"/>
      <c r="W100" s="115"/>
      <c r="X100" s="124">
        <v>0</v>
      </c>
      <c r="Y100" s="121"/>
      <c r="Z100" s="115"/>
      <c r="AA100" s="115"/>
      <c r="AB100" s="115"/>
    </row>
    <row r="101" spans="1:28" ht="12.75" customHeight="1" x14ac:dyDescent="0.2">
      <c r="A101" s="120" t="s">
        <v>1575</v>
      </c>
      <c r="B101" s="121"/>
      <c r="C101" s="122" t="s">
        <v>1576</v>
      </c>
      <c r="D101" s="123"/>
      <c r="E101" s="123"/>
      <c r="F101" s="121"/>
      <c r="G101" s="116">
        <v>290000</v>
      </c>
      <c r="H101" s="115"/>
      <c r="I101" s="116">
        <v>0</v>
      </c>
      <c r="J101" s="115"/>
      <c r="K101" s="124">
        <v>290000</v>
      </c>
      <c r="L101" s="121"/>
      <c r="M101" s="115"/>
      <c r="N101" s="124">
        <v>0</v>
      </c>
      <c r="O101" s="121"/>
      <c r="P101" s="115"/>
      <c r="Q101" s="116">
        <v>290000</v>
      </c>
      <c r="R101" s="115"/>
      <c r="S101" s="116">
        <v>0</v>
      </c>
      <c r="T101" s="115"/>
      <c r="U101" s="124">
        <v>0</v>
      </c>
      <c r="V101" s="121"/>
      <c r="W101" s="115"/>
      <c r="X101" s="124">
        <v>0</v>
      </c>
      <c r="Y101" s="121"/>
      <c r="Z101" s="115"/>
      <c r="AA101" s="115"/>
      <c r="AB101" s="115"/>
    </row>
    <row r="102" spans="1:28" ht="12.75" customHeight="1" x14ac:dyDescent="0.2">
      <c r="A102" s="120" t="s">
        <v>1577</v>
      </c>
      <c r="B102" s="121"/>
      <c r="C102" s="122" t="s">
        <v>1578</v>
      </c>
      <c r="D102" s="123"/>
      <c r="E102" s="123"/>
      <c r="F102" s="121"/>
      <c r="G102" s="116">
        <v>50000</v>
      </c>
      <c r="H102" s="115"/>
      <c r="I102" s="116">
        <v>0</v>
      </c>
      <c r="J102" s="115"/>
      <c r="K102" s="124">
        <v>50000</v>
      </c>
      <c r="L102" s="121"/>
      <c r="M102" s="115"/>
      <c r="N102" s="124">
        <v>0</v>
      </c>
      <c r="O102" s="121"/>
      <c r="P102" s="115"/>
      <c r="Q102" s="116">
        <v>50000</v>
      </c>
      <c r="R102" s="115"/>
      <c r="S102" s="116">
        <v>0</v>
      </c>
      <c r="T102" s="115"/>
      <c r="U102" s="124">
        <v>0</v>
      </c>
      <c r="V102" s="121"/>
      <c r="W102" s="115"/>
      <c r="X102" s="124">
        <v>0</v>
      </c>
      <c r="Y102" s="121"/>
      <c r="Z102" s="115"/>
      <c r="AA102" s="115"/>
      <c r="AB102" s="115"/>
    </row>
    <row r="103" spans="1:28" ht="12.75" customHeight="1" x14ac:dyDescent="0.2">
      <c r="A103" s="120" t="s">
        <v>168</v>
      </c>
      <c r="B103" s="121"/>
      <c r="C103" s="122" t="s">
        <v>169</v>
      </c>
      <c r="D103" s="123"/>
      <c r="E103" s="123"/>
      <c r="F103" s="121"/>
      <c r="G103" s="116">
        <v>8827593</v>
      </c>
      <c r="H103" s="115"/>
      <c r="I103" s="116">
        <v>11150733</v>
      </c>
      <c r="J103" s="115"/>
      <c r="K103" s="124">
        <v>0</v>
      </c>
      <c r="L103" s="121"/>
      <c r="M103" s="115"/>
      <c r="N103" s="124">
        <v>2323140</v>
      </c>
      <c r="O103" s="121"/>
      <c r="P103" s="115"/>
      <c r="Q103" s="116">
        <v>0</v>
      </c>
      <c r="R103" s="115"/>
      <c r="S103" s="116">
        <v>2323140</v>
      </c>
      <c r="T103" s="115"/>
      <c r="U103" s="124">
        <v>0</v>
      </c>
      <c r="V103" s="121"/>
      <c r="W103" s="115"/>
      <c r="X103" s="124">
        <v>0</v>
      </c>
      <c r="Y103" s="121"/>
      <c r="Z103" s="115"/>
      <c r="AA103" s="115"/>
      <c r="AB103" s="115"/>
    </row>
    <row r="104" spans="1:28" ht="12.75" customHeight="1" x14ac:dyDescent="0.2">
      <c r="A104" s="120" t="s">
        <v>170</v>
      </c>
      <c r="B104" s="121"/>
      <c r="C104" s="122" t="s">
        <v>171</v>
      </c>
      <c r="D104" s="123"/>
      <c r="E104" s="123"/>
      <c r="F104" s="121"/>
      <c r="G104" s="116">
        <v>1119710</v>
      </c>
      <c r="H104" s="115"/>
      <c r="I104" s="116">
        <v>1577320</v>
      </c>
      <c r="J104" s="115"/>
      <c r="K104" s="124">
        <v>0</v>
      </c>
      <c r="L104" s="121"/>
      <c r="M104" s="115"/>
      <c r="N104" s="124">
        <v>457610</v>
      </c>
      <c r="O104" s="121"/>
      <c r="P104" s="115"/>
      <c r="Q104" s="116">
        <v>0</v>
      </c>
      <c r="R104" s="115"/>
      <c r="S104" s="116">
        <v>457610</v>
      </c>
      <c r="T104" s="115"/>
      <c r="U104" s="124">
        <v>0</v>
      </c>
      <c r="V104" s="121"/>
      <c r="W104" s="115"/>
      <c r="X104" s="124">
        <v>0</v>
      </c>
      <c r="Y104" s="121"/>
      <c r="Z104" s="115"/>
      <c r="AA104" s="115"/>
      <c r="AB104" s="115"/>
    </row>
    <row r="105" spans="1:28" ht="12.75" customHeight="1" x14ac:dyDescent="0.2">
      <c r="A105" s="120" t="s">
        <v>172</v>
      </c>
      <c r="B105" s="121"/>
      <c r="C105" s="122" t="s">
        <v>173</v>
      </c>
      <c r="D105" s="123"/>
      <c r="E105" s="123"/>
      <c r="F105" s="121"/>
      <c r="G105" s="116">
        <v>76335</v>
      </c>
      <c r="H105" s="115"/>
      <c r="I105" s="116">
        <v>35369525</v>
      </c>
      <c r="J105" s="115"/>
      <c r="K105" s="124">
        <v>0</v>
      </c>
      <c r="L105" s="121"/>
      <c r="M105" s="115"/>
      <c r="N105" s="124">
        <v>35293190</v>
      </c>
      <c r="O105" s="121"/>
      <c r="P105" s="115"/>
      <c r="Q105" s="116">
        <v>0</v>
      </c>
      <c r="R105" s="115"/>
      <c r="S105" s="116">
        <v>35293190</v>
      </c>
      <c r="T105" s="115"/>
      <c r="U105" s="124">
        <v>0</v>
      </c>
      <c r="V105" s="121"/>
      <c r="W105" s="115"/>
      <c r="X105" s="124">
        <v>0</v>
      </c>
      <c r="Y105" s="121"/>
      <c r="Z105" s="115"/>
      <c r="AA105" s="115"/>
      <c r="AB105" s="115"/>
    </row>
    <row r="106" spans="1:28" ht="12.75" customHeight="1" x14ac:dyDescent="0.2">
      <c r="A106" s="120" t="s">
        <v>174</v>
      </c>
      <c r="B106" s="121"/>
      <c r="C106" s="122" t="s">
        <v>175</v>
      </c>
      <c r="D106" s="123"/>
      <c r="E106" s="123"/>
      <c r="F106" s="121"/>
      <c r="G106" s="116">
        <v>11007500</v>
      </c>
      <c r="H106" s="115"/>
      <c r="I106" s="116">
        <v>1749986</v>
      </c>
      <c r="J106" s="115"/>
      <c r="K106" s="124">
        <v>9257514</v>
      </c>
      <c r="L106" s="121"/>
      <c r="M106" s="115"/>
      <c r="N106" s="124">
        <v>0</v>
      </c>
      <c r="O106" s="121"/>
      <c r="P106" s="115"/>
      <c r="Q106" s="116">
        <v>9257514</v>
      </c>
      <c r="R106" s="115"/>
      <c r="S106" s="116">
        <v>0</v>
      </c>
      <c r="T106" s="115"/>
      <c r="U106" s="124">
        <v>0</v>
      </c>
      <c r="V106" s="121"/>
      <c r="W106" s="115"/>
      <c r="X106" s="124">
        <v>0</v>
      </c>
      <c r="Y106" s="121"/>
      <c r="Z106" s="115"/>
      <c r="AA106" s="115"/>
      <c r="AB106" s="115"/>
    </row>
    <row r="107" spans="1:28" ht="12.75" customHeight="1" x14ac:dyDescent="0.2">
      <c r="A107" s="120" t="s">
        <v>176</v>
      </c>
      <c r="B107" s="121"/>
      <c r="C107" s="122" t="s">
        <v>177</v>
      </c>
      <c r="D107" s="123"/>
      <c r="E107" s="123"/>
      <c r="F107" s="121"/>
      <c r="G107" s="116">
        <v>4911963</v>
      </c>
      <c r="H107" s="115"/>
      <c r="I107" s="116">
        <v>0</v>
      </c>
      <c r="J107" s="115"/>
      <c r="K107" s="124">
        <v>4911963</v>
      </c>
      <c r="L107" s="121"/>
      <c r="M107" s="115"/>
      <c r="N107" s="124">
        <v>0</v>
      </c>
      <c r="O107" s="121"/>
      <c r="P107" s="115"/>
      <c r="Q107" s="116">
        <v>4911963</v>
      </c>
      <c r="R107" s="115"/>
      <c r="S107" s="116">
        <v>0</v>
      </c>
      <c r="T107" s="115"/>
      <c r="U107" s="124">
        <v>0</v>
      </c>
      <c r="V107" s="121"/>
      <c r="W107" s="115"/>
      <c r="X107" s="124">
        <v>0</v>
      </c>
      <c r="Y107" s="121"/>
      <c r="Z107" s="115"/>
      <c r="AA107" s="115"/>
      <c r="AB107" s="115"/>
    </row>
    <row r="108" spans="1:28" ht="12.75" customHeight="1" x14ac:dyDescent="0.2">
      <c r="A108" s="120" t="s">
        <v>178</v>
      </c>
      <c r="B108" s="121"/>
      <c r="C108" s="122" t="s">
        <v>179</v>
      </c>
      <c r="D108" s="123"/>
      <c r="E108" s="123"/>
      <c r="F108" s="121"/>
      <c r="G108" s="116">
        <v>36979472</v>
      </c>
      <c r="H108" s="115"/>
      <c r="I108" s="116">
        <v>389759892</v>
      </c>
      <c r="J108" s="115"/>
      <c r="K108" s="124">
        <v>0</v>
      </c>
      <c r="L108" s="121"/>
      <c r="M108" s="115"/>
      <c r="N108" s="124">
        <v>352780420</v>
      </c>
      <c r="O108" s="121"/>
      <c r="P108" s="115"/>
      <c r="Q108" s="116">
        <v>0</v>
      </c>
      <c r="R108" s="115"/>
      <c r="S108" s="116">
        <v>352780420</v>
      </c>
      <c r="T108" s="115"/>
      <c r="U108" s="124">
        <v>0</v>
      </c>
      <c r="V108" s="121"/>
      <c r="W108" s="115"/>
      <c r="X108" s="124">
        <v>0</v>
      </c>
      <c r="Y108" s="121"/>
      <c r="Z108" s="115"/>
      <c r="AA108" s="115"/>
      <c r="AB108" s="115"/>
    </row>
    <row r="109" spans="1:28" ht="12.75" customHeight="1" x14ac:dyDescent="0.2">
      <c r="A109" s="120" t="s">
        <v>180</v>
      </c>
      <c r="B109" s="121"/>
      <c r="C109" s="122" t="s">
        <v>181</v>
      </c>
      <c r="D109" s="123"/>
      <c r="E109" s="123"/>
      <c r="F109" s="121"/>
      <c r="G109" s="116">
        <v>0</v>
      </c>
      <c r="H109" s="115"/>
      <c r="I109" s="116">
        <v>4066289</v>
      </c>
      <c r="J109" s="115"/>
      <c r="K109" s="124">
        <v>0</v>
      </c>
      <c r="L109" s="121"/>
      <c r="M109" s="115"/>
      <c r="N109" s="124">
        <v>4066289</v>
      </c>
      <c r="O109" s="121"/>
      <c r="P109" s="115"/>
      <c r="Q109" s="116">
        <v>0</v>
      </c>
      <c r="R109" s="115"/>
      <c r="S109" s="116">
        <v>4066289</v>
      </c>
      <c r="T109" s="115"/>
      <c r="U109" s="124">
        <v>0</v>
      </c>
      <c r="V109" s="121"/>
      <c r="W109" s="115"/>
      <c r="X109" s="124">
        <v>0</v>
      </c>
      <c r="Y109" s="121"/>
      <c r="Z109" s="115"/>
      <c r="AA109" s="115"/>
      <c r="AB109" s="115"/>
    </row>
    <row r="110" spans="1:28" ht="12.75" customHeight="1" x14ac:dyDescent="0.2">
      <c r="A110" s="120" t="s">
        <v>182</v>
      </c>
      <c r="B110" s="121"/>
      <c r="C110" s="122" t="s">
        <v>183</v>
      </c>
      <c r="D110" s="123"/>
      <c r="E110" s="123"/>
      <c r="F110" s="121"/>
      <c r="G110" s="116">
        <v>0</v>
      </c>
      <c r="H110" s="115"/>
      <c r="I110" s="116">
        <v>91475</v>
      </c>
      <c r="J110" s="115"/>
      <c r="K110" s="124">
        <v>0</v>
      </c>
      <c r="L110" s="121"/>
      <c r="M110" s="115"/>
      <c r="N110" s="124">
        <v>91475</v>
      </c>
      <c r="O110" s="121"/>
      <c r="P110" s="115"/>
      <c r="Q110" s="116">
        <v>0</v>
      </c>
      <c r="R110" s="115"/>
      <c r="S110" s="116">
        <v>91475</v>
      </c>
      <c r="T110" s="115"/>
      <c r="U110" s="124">
        <v>0</v>
      </c>
      <c r="V110" s="121"/>
      <c r="W110" s="115"/>
      <c r="X110" s="124">
        <v>0</v>
      </c>
      <c r="Y110" s="121"/>
      <c r="Z110" s="115"/>
      <c r="AA110" s="115"/>
      <c r="AB110" s="115"/>
    </row>
    <row r="111" spans="1:28" ht="12.75" customHeight="1" x14ac:dyDescent="0.2">
      <c r="A111" s="120" t="s">
        <v>184</v>
      </c>
      <c r="B111" s="121"/>
      <c r="C111" s="122" t="s">
        <v>185</v>
      </c>
      <c r="D111" s="123"/>
      <c r="E111" s="123"/>
      <c r="F111" s="121"/>
      <c r="G111" s="116">
        <v>0</v>
      </c>
      <c r="H111" s="115"/>
      <c r="I111" s="116">
        <v>16855011</v>
      </c>
      <c r="J111" s="115"/>
      <c r="K111" s="124">
        <v>0</v>
      </c>
      <c r="L111" s="121"/>
      <c r="M111" s="115"/>
      <c r="N111" s="124">
        <v>16855011</v>
      </c>
      <c r="O111" s="121"/>
      <c r="P111" s="115"/>
      <c r="Q111" s="116">
        <v>0</v>
      </c>
      <c r="R111" s="115"/>
      <c r="S111" s="116">
        <v>16855011</v>
      </c>
      <c r="T111" s="115"/>
      <c r="U111" s="124">
        <v>0</v>
      </c>
      <c r="V111" s="121"/>
      <c r="W111" s="115"/>
      <c r="X111" s="124">
        <v>0</v>
      </c>
      <c r="Y111" s="121"/>
      <c r="Z111" s="115"/>
      <c r="AA111" s="115"/>
      <c r="AB111" s="115"/>
    </row>
    <row r="112" spans="1:28" ht="12.75" customHeight="1" x14ac:dyDescent="0.2">
      <c r="A112" s="120" t="s">
        <v>186</v>
      </c>
      <c r="B112" s="121"/>
      <c r="C112" s="122" t="s">
        <v>187</v>
      </c>
      <c r="D112" s="123"/>
      <c r="E112" s="123"/>
      <c r="F112" s="121"/>
      <c r="G112" s="116">
        <v>43249985</v>
      </c>
      <c r="H112" s="115"/>
      <c r="I112" s="116">
        <v>151155593</v>
      </c>
      <c r="J112" s="115"/>
      <c r="K112" s="124">
        <v>0</v>
      </c>
      <c r="L112" s="121"/>
      <c r="M112" s="115"/>
      <c r="N112" s="124">
        <v>107905608</v>
      </c>
      <c r="O112" s="121"/>
      <c r="P112" s="115"/>
      <c r="Q112" s="116">
        <v>0</v>
      </c>
      <c r="R112" s="115"/>
      <c r="S112" s="116">
        <v>107905608</v>
      </c>
      <c r="T112" s="115"/>
      <c r="U112" s="124">
        <v>0</v>
      </c>
      <c r="V112" s="121"/>
      <c r="W112" s="115"/>
      <c r="X112" s="124">
        <v>0</v>
      </c>
      <c r="Y112" s="121"/>
      <c r="Z112" s="115"/>
      <c r="AA112" s="115"/>
      <c r="AB112" s="115"/>
    </row>
    <row r="113" spans="1:28" ht="12.75" customHeight="1" x14ac:dyDescent="0.2">
      <c r="A113" s="120" t="s">
        <v>188</v>
      </c>
      <c r="B113" s="121"/>
      <c r="C113" s="122" t="s">
        <v>189</v>
      </c>
      <c r="D113" s="123"/>
      <c r="E113" s="123"/>
      <c r="F113" s="121"/>
      <c r="G113" s="116">
        <v>2707814978</v>
      </c>
      <c r="H113" s="115"/>
      <c r="I113" s="116">
        <v>2743584667</v>
      </c>
      <c r="J113" s="115"/>
      <c r="K113" s="124">
        <v>0</v>
      </c>
      <c r="L113" s="121"/>
      <c r="M113" s="115"/>
      <c r="N113" s="124">
        <v>35769689</v>
      </c>
      <c r="O113" s="121"/>
      <c r="P113" s="115"/>
      <c r="Q113" s="116">
        <v>0</v>
      </c>
      <c r="R113" s="115"/>
      <c r="S113" s="116">
        <v>35769689</v>
      </c>
      <c r="T113" s="115"/>
      <c r="U113" s="124">
        <v>0</v>
      </c>
      <c r="V113" s="121"/>
      <c r="W113" s="115"/>
      <c r="X113" s="124">
        <v>0</v>
      </c>
      <c r="Y113" s="121"/>
      <c r="Z113" s="115"/>
      <c r="AA113" s="115"/>
      <c r="AB113" s="115"/>
    </row>
    <row r="114" spans="1:28" ht="12.75" customHeight="1" x14ac:dyDescent="0.2">
      <c r="A114" s="120" t="s">
        <v>190</v>
      </c>
      <c r="B114" s="121"/>
      <c r="C114" s="122" t="s">
        <v>191</v>
      </c>
      <c r="D114" s="123"/>
      <c r="E114" s="123"/>
      <c r="F114" s="121"/>
      <c r="G114" s="116">
        <v>8414985808</v>
      </c>
      <c r="H114" s="115"/>
      <c r="I114" s="116">
        <v>6437534566</v>
      </c>
      <c r="J114" s="115"/>
      <c r="K114" s="124">
        <v>1977451242</v>
      </c>
      <c r="L114" s="121"/>
      <c r="M114" s="115"/>
      <c r="N114" s="124">
        <v>0</v>
      </c>
      <c r="O114" s="121"/>
      <c r="P114" s="115"/>
      <c r="Q114" s="116">
        <v>1977451242</v>
      </c>
      <c r="R114" s="115"/>
      <c r="S114" s="116">
        <v>0</v>
      </c>
      <c r="T114" s="115"/>
      <c r="U114" s="124">
        <v>0</v>
      </c>
      <c r="V114" s="121"/>
      <c r="W114" s="115"/>
      <c r="X114" s="124">
        <v>0</v>
      </c>
      <c r="Y114" s="121"/>
      <c r="Z114" s="115"/>
      <c r="AA114" s="115"/>
      <c r="AB114" s="115"/>
    </row>
    <row r="115" spans="1:28" ht="12.75" customHeight="1" x14ac:dyDescent="0.2">
      <c r="A115" s="120" t="s">
        <v>192</v>
      </c>
      <c r="B115" s="121"/>
      <c r="C115" s="122" t="s">
        <v>193</v>
      </c>
      <c r="D115" s="123"/>
      <c r="E115" s="123"/>
      <c r="F115" s="121"/>
      <c r="G115" s="116">
        <v>6091759042</v>
      </c>
      <c r="H115" s="115"/>
      <c r="I115" s="116">
        <v>5257650106</v>
      </c>
      <c r="J115" s="115"/>
      <c r="K115" s="124">
        <v>834108936</v>
      </c>
      <c r="L115" s="121"/>
      <c r="M115" s="115"/>
      <c r="N115" s="124">
        <v>0</v>
      </c>
      <c r="O115" s="121"/>
      <c r="P115" s="115"/>
      <c r="Q115" s="116">
        <v>834108936</v>
      </c>
      <c r="R115" s="115"/>
      <c r="S115" s="116">
        <v>0</v>
      </c>
      <c r="T115" s="115"/>
      <c r="U115" s="124">
        <v>0</v>
      </c>
      <c r="V115" s="121"/>
      <c r="W115" s="115"/>
      <c r="X115" s="124">
        <v>0</v>
      </c>
      <c r="Y115" s="121"/>
      <c r="Z115" s="115"/>
      <c r="AA115" s="115"/>
      <c r="AB115" s="115"/>
    </row>
    <row r="116" spans="1:28" ht="12.75" customHeight="1" x14ac:dyDescent="0.2">
      <c r="A116" s="120" t="s">
        <v>194</v>
      </c>
      <c r="B116" s="121"/>
      <c r="C116" s="122" t="s">
        <v>195</v>
      </c>
      <c r="D116" s="123"/>
      <c r="E116" s="123"/>
      <c r="F116" s="121"/>
      <c r="G116" s="116">
        <v>2034259721</v>
      </c>
      <c r="H116" s="115"/>
      <c r="I116" s="116">
        <v>2720501858</v>
      </c>
      <c r="J116" s="115"/>
      <c r="K116" s="124">
        <v>0</v>
      </c>
      <c r="L116" s="121"/>
      <c r="M116" s="115"/>
      <c r="N116" s="124">
        <v>686242137</v>
      </c>
      <c r="O116" s="121"/>
      <c r="P116" s="115"/>
      <c r="Q116" s="116">
        <v>0</v>
      </c>
      <c r="R116" s="115"/>
      <c r="S116" s="116">
        <v>686242137</v>
      </c>
      <c r="T116" s="115"/>
      <c r="U116" s="124">
        <v>0</v>
      </c>
      <c r="V116" s="121"/>
      <c r="W116" s="115"/>
      <c r="X116" s="124">
        <v>0</v>
      </c>
      <c r="Y116" s="121"/>
      <c r="Z116" s="115"/>
      <c r="AA116" s="115"/>
      <c r="AB116" s="115"/>
    </row>
    <row r="117" spans="1:28" ht="12.75" customHeight="1" x14ac:dyDescent="0.2">
      <c r="A117" s="120" t="s">
        <v>196</v>
      </c>
      <c r="B117" s="121"/>
      <c r="C117" s="122" t="s">
        <v>197</v>
      </c>
      <c r="D117" s="123"/>
      <c r="E117" s="123"/>
      <c r="F117" s="121"/>
      <c r="G117" s="116">
        <v>265888282</v>
      </c>
      <c r="H117" s="115"/>
      <c r="I117" s="116">
        <v>2397990</v>
      </c>
      <c r="J117" s="115"/>
      <c r="K117" s="124">
        <v>263490292</v>
      </c>
      <c r="L117" s="121"/>
      <c r="M117" s="115"/>
      <c r="N117" s="124">
        <v>0</v>
      </c>
      <c r="O117" s="121"/>
      <c r="P117" s="115"/>
      <c r="Q117" s="116">
        <v>263490292</v>
      </c>
      <c r="R117" s="115"/>
      <c r="S117" s="116">
        <v>0</v>
      </c>
      <c r="T117" s="115"/>
      <c r="U117" s="124">
        <v>0</v>
      </c>
      <c r="V117" s="121"/>
      <c r="W117" s="115"/>
      <c r="X117" s="124">
        <v>0</v>
      </c>
      <c r="Y117" s="121"/>
      <c r="Z117" s="115"/>
      <c r="AA117" s="115"/>
      <c r="AB117" s="115"/>
    </row>
    <row r="118" spans="1:28" ht="12.75" customHeight="1" x14ac:dyDescent="0.2">
      <c r="A118" s="120" t="s">
        <v>1469</v>
      </c>
      <c r="B118" s="121"/>
      <c r="C118" s="122" t="s">
        <v>1470</v>
      </c>
      <c r="D118" s="123"/>
      <c r="E118" s="123"/>
      <c r="F118" s="121"/>
      <c r="G118" s="116">
        <v>861909</v>
      </c>
      <c r="H118" s="115"/>
      <c r="I118" s="116">
        <v>861909</v>
      </c>
      <c r="J118" s="115"/>
      <c r="K118" s="124">
        <v>0</v>
      </c>
      <c r="L118" s="121"/>
      <c r="M118" s="115"/>
      <c r="N118" s="124">
        <v>0</v>
      </c>
      <c r="O118" s="121"/>
      <c r="P118" s="115"/>
      <c r="Q118" s="116">
        <v>0</v>
      </c>
      <c r="R118" s="115"/>
      <c r="S118" s="116">
        <v>0</v>
      </c>
      <c r="T118" s="115"/>
      <c r="U118" s="124">
        <v>0</v>
      </c>
      <c r="V118" s="121"/>
      <c r="W118" s="115"/>
      <c r="X118" s="124">
        <v>0</v>
      </c>
      <c r="Y118" s="121"/>
      <c r="Z118" s="115"/>
      <c r="AA118" s="115"/>
      <c r="AB118" s="115"/>
    </row>
    <row r="119" spans="1:28" ht="12.75" customHeight="1" x14ac:dyDescent="0.2">
      <c r="A119" s="120" t="s">
        <v>198</v>
      </c>
      <c r="B119" s="121"/>
      <c r="C119" s="122" t="s">
        <v>199</v>
      </c>
      <c r="D119" s="123"/>
      <c r="E119" s="123"/>
      <c r="F119" s="121"/>
      <c r="G119" s="116">
        <v>10343590</v>
      </c>
      <c r="H119" s="115"/>
      <c r="I119" s="116">
        <v>12343590</v>
      </c>
      <c r="J119" s="115"/>
      <c r="K119" s="124">
        <v>0</v>
      </c>
      <c r="L119" s="121"/>
      <c r="M119" s="115"/>
      <c r="N119" s="124">
        <v>2000000</v>
      </c>
      <c r="O119" s="121"/>
      <c r="P119" s="115"/>
      <c r="Q119" s="116">
        <v>0</v>
      </c>
      <c r="R119" s="115"/>
      <c r="S119" s="116">
        <v>2000000</v>
      </c>
      <c r="T119" s="115"/>
      <c r="U119" s="124">
        <v>0</v>
      </c>
      <c r="V119" s="121"/>
      <c r="W119" s="115"/>
      <c r="X119" s="124">
        <v>0</v>
      </c>
      <c r="Y119" s="121"/>
      <c r="Z119" s="115"/>
      <c r="AA119" s="115"/>
      <c r="AB119" s="115"/>
    </row>
    <row r="120" spans="1:28" ht="12.75" customHeight="1" x14ac:dyDescent="0.2">
      <c r="A120" s="120" t="s">
        <v>200</v>
      </c>
      <c r="B120" s="121"/>
      <c r="C120" s="122" t="s">
        <v>201</v>
      </c>
      <c r="D120" s="123"/>
      <c r="E120" s="123"/>
      <c r="F120" s="121"/>
      <c r="G120" s="116">
        <v>0</v>
      </c>
      <c r="H120" s="115"/>
      <c r="I120" s="116">
        <v>6900490296</v>
      </c>
      <c r="J120" s="115"/>
      <c r="K120" s="124">
        <v>0</v>
      </c>
      <c r="L120" s="121"/>
      <c r="M120" s="115"/>
      <c r="N120" s="124">
        <v>6900490296</v>
      </c>
      <c r="O120" s="121"/>
      <c r="P120" s="115"/>
      <c r="Q120" s="116">
        <v>0</v>
      </c>
      <c r="R120" s="115"/>
      <c r="S120" s="116">
        <v>0</v>
      </c>
      <c r="T120" s="115"/>
      <c r="U120" s="124">
        <v>0</v>
      </c>
      <c r="V120" s="121"/>
      <c r="W120" s="115"/>
      <c r="X120" s="124">
        <v>6900490296</v>
      </c>
      <c r="Y120" s="121"/>
      <c r="Z120" s="115"/>
      <c r="AA120" s="115"/>
      <c r="AB120" s="117" t="s">
        <v>431</v>
      </c>
    </row>
    <row r="121" spans="1:28" ht="12.75" customHeight="1" x14ac:dyDescent="0.2">
      <c r="A121" s="120" t="s">
        <v>202</v>
      </c>
      <c r="B121" s="121"/>
      <c r="C121" s="122" t="s">
        <v>203</v>
      </c>
      <c r="D121" s="123"/>
      <c r="E121" s="123"/>
      <c r="F121" s="121"/>
      <c r="G121" s="116">
        <v>0</v>
      </c>
      <c r="H121" s="115"/>
      <c r="I121" s="116">
        <v>23904181</v>
      </c>
      <c r="J121" s="115"/>
      <c r="K121" s="124">
        <v>0</v>
      </c>
      <c r="L121" s="121"/>
      <c r="M121" s="115"/>
      <c r="N121" s="124">
        <v>23904181</v>
      </c>
      <c r="O121" s="121"/>
      <c r="P121" s="115"/>
      <c r="Q121" s="116">
        <v>0</v>
      </c>
      <c r="R121" s="115"/>
      <c r="S121" s="116">
        <v>0</v>
      </c>
      <c r="T121" s="115"/>
      <c r="U121" s="124">
        <v>0</v>
      </c>
      <c r="V121" s="121"/>
      <c r="W121" s="115"/>
      <c r="X121" s="124">
        <v>23904181</v>
      </c>
      <c r="Y121" s="121"/>
      <c r="Z121" s="115"/>
      <c r="AA121" s="115"/>
      <c r="AB121" s="117" t="s">
        <v>432</v>
      </c>
    </row>
    <row r="122" spans="1:28" ht="12.75" customHeight="1" x14ac:dyDescent="0.2">
      <c r="A122" s="120" t="s">
        <v>204</v>
      </c>
      <c r="B122" s="121"/>
      <c r="C122" s="122" t="s">
        <v>205</v>
      </c>
      <c r="D122" s="123"/>
      <c r="E122" s="123"/>
      <c r="F122" s="121"/>
      <c r="G122" s="116">
        <v>0</v>
      </c>
      <c r="H122" s="115"/>
      <c r="I122" s="116">
        <v>959061718</v>
      </c>
      <c r="J122" s="115"/>
      <c r="K122" s="124">
        <v>0</v>
      </c>
      <c r="L122" s="121"/>
      <c r="M122" s="115"/>
      <c r="N122" s="124">
        <v>959061718</v>
      </c>
      <c r="O122" s="121"/>
      <c r="P122" s="115"/>
      <c r="Q122" s="116">
        <v>0</v>
      </c>
      <c r="R122" s="115"/>
      <c r="S122" s="116">
        <v>0</v>
      </c>
      <c r="T122" s="115"/>
      <c r="U122" s="124">
        <v>0</v>
      </c>
      <c r="V122" s="121"/>
      <c r="W122" s="115"/>
      <c r="X122" s="124">
        <v>959061718</v>
      </c>
      <c r="Y122" s="121"/>
      <c r="Z122" s="115"/>
      <c r="AA122" s="115"/>
      <c r="AB122" s="117" t="s">
        <v>432</v>
      </c>
    </row>
    <row r="123" spans="1:28" ht="12.75" customHeight="1" x14ac:dyDescent="0.2">
      <c r="A123" s="120" t="s">
        <v>206</v>
      </c>
      <c r="B123" s="121"/>
      <c r="C123" s="122" t="s">
        <v>207</v>
      </c>
      <c r="D123" s="123"/>
      <c r="E123" s="123"/>
      <c r="F123" s="121"/>
      <c r="G123" s="116">
        <v>151155593</v>
      </c>
      <c r="H123" s="115"/>
      <c r="I123" s="116">
        <v>160893917</v>
      </c>
      <c r="J123" s="115"/>
      <c r="K123" s="124">
        <v>0</v>
      </c>
      <c r="L123" s="121"/>
      <c r="M123" s="115"/>
      <c r="N123" s="124">
        <v>9738324</v>
      </c>
      <c r="O123" s="121"/>
      <c r="P123" s="115"/>
      <c r="Q123" s="116">
        <v>0</v>
      </c>
      <c r="R123" s="115"/>
      <c r="S123" s="116">
        <v>0</v>
      </c>
      <c r="T123" s="115"/>
      <c r="U123" s="124">
        <v>0</v>
      </c>
      <c r="V123" s="121"/>
      <c r="W123" s="115"/>
      <c r="X123" s="124">
        <v>9738324</v>
      </c>
      <c r="Y123" s="121"/>
      <c r="Z123" s="115"/>
      <c r="AA123" s="115"/>
      <c r="AB123" s="117" t="s">
        <v>432</v>
      </c>
    </row>
    <row r="124" spans="1:28" ht="12.75" customHeight="1" x14ac:dyDescent="0.2">
      <c r="A124" s="120" t="s">
        <v>208</v>
      </c>
      <c r="B124" s="121"/>
      <c r="C124" s="122" t="s">
        <v>209</v>
      </c>
      <c r="D124" s="123"/>
      <c r="E124" s="123"/>
      <c r="F124" s="121"/>
      <c r="G124" s="116">
        <v>3269993</v>
      </c>
      <c r="H124" s="115"/>
      <c r="I124" s="116">
        <v>51462170</v>
      </c>
      <c r="J124" s="115"/>
      <c r="K124" s="124">
        <v>0</v>
      </c>
      <c r="L124" s="121"/>
      <c r="M124" s="115"/>
      <c r="N124" s="124">
        <v>48192177</v>
      </c>
      <c r="O124" s="121"/>
      <c r="P124" s="115"/>
      <c r="Q124" s="116">
        <v>0</v>
      </c>
      <c r="R124" s="115"/>
      <c r="S124" s="116">
        <v>0</v>
      </c>
      <c r="T124" s="115"/>
      <c r="U124" s="124">
        <v>0</v>
      </c>
      <c r="V124" s="121"/>
      <c r="W124" s="115"/>
      <c r="X124" s="124">
        <v>48192177</v>
      </c>
      <c r="Y124" s="121"/>
      <c r="Z124" s="115"/>
      <c r="AA124" s="115"/>
      <c r="AB124" s="117" t="s">
        <v>432</v>
      </c>
    </row>
    <row r="125" spans="1:28" ht="12.75" customHeight="1" x14ac:dyDescent="0.2">
      <c r="A125" s="120" t="s">
        <v>210</v>
      </c>
      <c r="B125" s="121"/>
      <c r="C125" s="122" t="s">
        <v>211</v>
      </c>
      <c r="D125" s="123"/>
      <c r="E125" s="123"/>
      <c r="F125" s="121"/>
      <c r="G125" s="116">
        <v>0</v>
      </c>
      <c r="H125" s="115"/>
      <c r="I125" s="116">
        <v>3136598</v>
      </c>
      <c r="J125" s="115"/>
      <c r="K125" s="124">
        <v>0</v>
      </c>
      <c r="L125" s="121"/>
      <c r="M125" s="115"/>
      <c r="N125" s="124">
        <v>3136598</v>
      </c>
      <c r="O125" s="121"/>
      <c r="P125" s="115"/>
      <c r="Q125" s="116">
        <v>0</v>
      </c>
      <c r="R125" s="115"/>
      <c r="S125" s="116">
        <v>0</v>
      </c>
      <c r="T125" s="115"/>
      <c r="U125" s="124">
        <v>0</v>
      </c>
      <c r="V125" s="121"/>
      <c r="W125" s="115"/>
      <c r="X125" s="124">
        <v>3136598</v>
      </c>
      <c r="Y125" s="121"/>
      <c r="Z125" s="115"/>
      <c r="AA125" s="115"/>
      <c r="AB125" s="117" t="s">
        <v>432</v>
      </c>
    </row>
    <row r="126" spans="1:28" ht="12.75" customHeight="1" x14ac:dyDescent="0.2">
      <c r="A126" s="120" t="s">
        <v>212</v>
      </c>
      <c r="B126" s="121"/>
      <c r="C126" s="122" t="s">
        <v>213</v>
      </c>
      <c r="D126" s="123"/>
      <c r="E126" s="123"/>
      <c r="F126" s="121"/>
      <c r="G126" s="116">
        <v>0</v>
      </c>
      <c r="H126" s="115"/>
      <c r="I126" s="116">
        <v>164960024</v>
      </c>
      <c r="J126" s="115"/>
      <c r="K126" s="124">
        <v>0</v>
      </c>
      <c r="L126" s="121"/>
      <c r="M126" s="115"/>
      <c r="N126" s="124">
        <v>164960024</v>
      </c>
      <c r="O126" s="121"/>
      <c r="P126" s="115"/>
      <c r="Q126" s="116">
        <v>0</v>
      </c>
      <c r="R126" s="115"/>
      <c r="S126" s="116">
        <v>0</v>
      </c>
      <c r="T126" s="115"/>
      <c r="U126" s="124">
        <v>0</v>
      </c>
      <c r="V126" s="121"/>
      <c r="W126" s="115"/>
      <c r="X126" s="124">
        <v>164960024</v>
      </c>
      <c r="Y126" s="121"/>
      <c r="Z126" s="115"/>
      <c r="AA126" s="115"/>
      <c r="AB126" s="117" t="s">
        <v>432</v>
      </c>
    </row>
    <row r="127" spans="1:28" ht="12.75" customHeight="1" x14ac:dyDescent="0.2">
      <c r="A127" s="120" t="s">
        <v>214</v>
      </c>
      <c r="B127" s="121"/>
      <c r="C127" s="122" t="s">
        <v>215</v>
      </c>
      <c r="D127" s="123"/>
      <c r="E127" s="123"/>
      <c r="F127" s="121"/>
      <c r="G127" s="116">
        <v>0</v>
      </c>
      <c r="H127" s="115"/>
      <c r="I127" s="116">
        <v>12373935</v>
      </c>
      <c r="J127" s="115"/>
      <c r="K127" s="124">
        <v>0</v>
      </c>
      <c r="L127" s="121"/>
      <c r="M127" s="115"/>
      <c r="N127" s="124">
        <v>12373935</v>
      </c>
      <c r="O127" s="121"/>
      <c r="P127" s="115"/>
      <c r="Q127" s="116">
        <v>0</v>
      </c>
      <c r="R127" s="115"/>
      <c r="S127" s="116">
        <v>0</v>
      </c>
      <c r="T127" s="115"/>
      <c r="U127" s="124">
        <v>0</v>
      </c>
      <c r="V127" s="121"/>
      <c r="W127" s="115"/>
      <c r="X127" s="124">
        <v>12373935</v>
      </c>
      <c r="Y127" s="121"/>
      <c r="Z127" s="115"/>
      <c r="AA127" s="115"/>
      <c r="AB127" s="117" t="s">
        <v>432</v>
      </c>
    </row>
    <row r="128" spans="1:28" ht="12.75" customHeight="1" x14ac:dyDescent="0.2">
      <c r="A128" s="120" t="s">
        <v>216</v>
      </c>
      <c r="B128" s="121"/>
      <c r="C128" s="122" t="s">
        <v>217</v>
      </c>
      <c r="D128" s="123"/>
      <c r="E128" s="123"/>
      <c r="F128" s="121"/>
      <c r="G128" s="116">
        <v>0</v>
      </c>
      <c r="H128" s="115"/>
      <c r="I128" s="116">
        <v>4028642</v>
      </c>
      <c r="J128" s="115"/>
      <c r="K128" s="124">
        <v>0</v>
      </c>
      <c r="L128" s="121"/>
      <c r="M128" s="115"/>
      <c r="N128" s="124">
        <v>4028642</v>
      </c>
      <c r="O128" s="121"/>
      <c r="P128" s="115"/>
      <c r="Q128" s="116">
        <v>0</v>
      </c>
      <c r="R128" s="115"/>
      <c r="S128" s="116">
        <v>0</v>
      </c>
      <c r="T128" s="115"/>
      <c r="U128" s="124">
        <v>0</v>
      </c>
      <c r="V128" s="121"/>
      <c r="W128" s="115"/>
      <c r="X128" s="124">
        <v>4028642</v>
      </c>
      <c r="Y128" s="121"/>
      <c r="Z128" s="115"/>
      <c r="AA128" s="115"/>
      <c r="AB128" s="117" t="s">
        <v>432</v>
      </c>
    </row>
    <row r="129" spans="1:28" ht="12.75" customHeight="1" x14ac:dyDescent="0.2">
      <c r="A129" s="120" t="s">
        <v>218</v>
      </c>
      <c r="B129" s="121"/>
      <c r="C129" s="122" t="s">
        <v>219</v>
      </c>
      <c r="D129" s="123"/>
      <c r="E129" s="123"/>
      <c r="F129" s="121"/>
      <c r="G129" s="116">
        <v>2999454</v>
      </c>
      <c r="H129" s="115"/>
      <c r="I129" s="116">
        <v>0</v>
      </c>
      <c r="J129" s="115"/>
      <c r="K129" s="124">
        <v>2999454</v>
      </c>
      <c r="L129" s="121"/>
      <c r="M129" s="115"/>
      <c r="N129" s="124">
        <v>0</v>
      </c>
      <c r="O129" s="121"/>
      <c r="P129" s="115"/>
      <c r="Q129" s="116">
        <v>0</v>
      </c>
      <c r="R129" s="115"/>
      <c r="S129" s="116">
        <v>0</v>
      </c>
      <c r="T129" s="115"/>
      <c r="U129" s="124">
        <v>2999454</v>
      </c>
      <c r="V129" s="121"/>
      <c r="W129" s="115"/>
      <c r="X129" s="124">
        <v>0</v>
      </c>
      <c r="Y129" s="121"/>
      <c r="Z129" s="115"/>
      <c r="AA129" s="115"/>
      <c r="AB129" s="117" t="s">
        <v>1445</v>
      </c>
    </row>
    <row r="130" spans="1:28" ht="12.75" customHeight="1" x14ac:dyDescent="0.2">
      <c r="A130" s="120" t="s">
        <v>220</v>
      </c>
      <c r="B130" s="121"/>
      <c r="C130" s="122" t="s">
        <v>221</v>
      </c>
      <c r="D130" s="123"/>
      <c r="E130" s="123"/>
      <c r="F130" s="121"/>
      <c r="G130" s="116">
        <v>568344</v>
      </c>
      <c r="H130" s="115"/>
      <c r="I130" s="116">
        <v>0</v>
      </c>
      <c r="J130" s="115"/>
      <c r="K130" s="124">
        <v>568344</v>
      </c>
      <c r="L130" s="121"/>
      <c r="M130" s="115"/>
      <c r="N130" s="124">
        <v>0</v>
      </c>
      <c r="O130" s="121"/>
      <c r="P130" s="115"/>
      <c r="Q130" s="116">
        <v>0</v>
      </c>
      <c r="R130" s="115"/>
      <c r="S130" s="116">
        <v>0</v>
      </c>
      <c r="T130" s="115"/>
      <c r="U130" s="124">
        <v>568344</v>
      </c>
      <c r="V130" s="121"/>
      <c r="W130" s="115"/>
      <c r="X130" s="124">
        <v>0</v>
      </c>
      <c r="Y130" s="121"/>
      <c r="Z130" s="115"/>
      <c r="AA130" s="115"/>
      <c r="AB130" s="117" t="s">
        <v>1445</v>
      </c>
    </row>
    <row r="131" spans="1:28" ht="12.75" customHeight="1" x14ac:dyDescent="0.2">
      <c r="A131" s="120" t="s">
        <v>222</v>
      </c>
      <c r="B131" s="121"/>
      <c r="C131" s="122" t="s">
        <v>223</v>
      </c>
      <c r="D131" s="123"/>
      <c r="E131" s="123"/>
      <c r="F131" s="121"/>
      <c r="G131" s="116">
        <v>0</v>
      </c>
      <c r="H131" s="115"/>
      <c r="I131" s="116">
        <v>111400715</v>
      </c>
      <c r="J131" s="115"/>
      <c r="K131" s="124">
        <v>0</v>
      </c>
      <c r="L131" s="121"/>
      <c r="M131" s="115"/>
      <c r="N131" s="124">
        <v>111400715</v>
      </c>
      <c r="O131" s="121"/>
      <c r="P131" s="115"/>
      <c r="Q131" s="116">
        <v>0</v>
      </c>
      <c r="R131" s="115"/>
      <c r="S131" s="116">
        <v>0</v>
      </c>
      <c r="T131" s="115"/>
      <c r="U131" s="124">
        <v>0</v>
      </c>
      <c r="V131" s="121"/>
      <c r="W131" s="115"/>
      <c r="X131" s="124">
        <v>111400715</v>
      </c>
      <c r="Y131" s="121"/>
      <c r="Z131" s="115"/>
      <c r="AA131" s="115"/>
      <c r="AB131" s="117" t="s">
        <v>432</v>
      </c>
    </row>
    <row r="132" spans="1:28" ht="12.75" customHeight="1" x14ac:dyDescent="0.2">
      <c r="A132" s="120" t="s">
        <v>224</v>
      </c>
      <c r="B132" s="121"/>
      <c r="C132" s="122" t="s">
        <v>225</v>
      </c>
      <c r="D132" s="123"/>
      <c r="E132" s="123"/>
      <c r="F132" s="121"/>
      <c r="G132" s="116">
        <v>508574</v>
      </c>
      <c r="H132" s="115"/>
      <c r="I132" s="116">
        <v>0</v>
      </c>
      <c r="J132" s="115"/>
      <c r="K132" s="124">
        <v>508574</v>
      </c>
      <c r="L132" s="121"/>
      <c r="M132" s="115"/>
      <c r="N132" s="124">
        <v>0</v>
      </c>
      <c r="O132" s="121"/>
      <c r="P132" s="115"/>
      <c r="Q132" s="116">
        <v>0</v>
      </c>
      <c r="R132" s="115"/>
      <c r="S132" s="116">
        <v>0</v>
      </c>
      <c r="T132" s="115"/>
      <c r="U132" s="124">
        <v>508574</v>
      </c>
      <c r="V132" s="121"/>
      <c r="W132" s="115"/>
      <c r="X132" s="124">
        <v>0</v>
      </c>
      <c r="Y132" s="121"/>
      <c r="Z132" s="115"/>
      <c r="AA132" s="115"/>
      <c r="AB132" s="117" t="s">
        <v>1445</v>
      </c>
    </row>
    <row r="133" spans="1:28" ht="12.75" customHeight="1" x14ac:dyDescent="0.2">
      <c r="A133" s="120" t="s">
        <v>226</v>
      </c>
      <c r="B133" s="121"/>
      <c r="C133" s="122" t="s">
        <v>227</v>
      </c>
      <c r="D133" s="123"/>
      <c r="E133" s="123"/>
      <c r="F133" s="121"/>
      <c r="G133" s="116">
        <v>201309</v>
      </c>
      <c r="H133" s="115"/>
      <c r="I133" s="116">
        <v>0</v>
      </c>
      <c r="J133" s="115"/>
      <c r="K133" s="124">
        <v>201309</v>
      </c>
      <c r="L133" s="121"/>
      <c r="M133" s="115"/>
      <c r="N133" s="124">
        <v>0</v>
      </c>
      <c r="O133" s="121"/>
      <c r="P133" s="115"/>
      <c r="Q133" s="116">
        <v>0</v>
      </c>
      <c r="R133" s="115"/>
      <c r="S133" s="116">
        <v>0</v>
      </c>
      <c r="T133" s="115"/>
      <c r="U133" s="124">
        <v>201309</v>
      </c>
      <c r="V133" s="121"/>
      <c r="W133" s="115"/>
      <c r="X133" s="124">
        <v>0</v>
      </c>
      <c r="Y133" s="121"/>
      <c r="Z133" s="115"/>
      <c r="AA133" s="115"/>
      <c r="AB133" s="117" t="s">
        <v>1445</v>
      </c>
    </row>
    <row r="134" spans="1:28" ht="12.75" customHeight="1" x14ac:dyDescent="0.2">
      <c r="A134" s="120" t="s">
        <v>228</v>
      </c>
      <c r="B134" s="121"/>
      <c r="C134" s="122" t="s">
        <v>229</v>
      </c>
      <c r="D134" s="123"/>
      <c r="E134" s="123"/>
      <c r="F134" s="121"/>
      <c r="G134" s="116">
        <v>380830</v>
      </c>
      <c r="H134" s="115"/>
      <c r="I134" s="116">
        <v>0</v>
      </c>
      <c r="J134" s="115"/>
      <c r="K134" s="124">
        <v>380830</v>
      </c>
      <c r="L134" s="121"/>
      <c r="M134" s="115"/>
      <c r="N134" s="124">
        <v>0</v>
      </c>
      <c r="O134" s="121"/>
      <c r="P134" s="115"/>
      <c r="Q134" s="116">
        <v>0</v>
      </c>
      <c r="R134" s="115"/>
      <c r="S134" s="116">
        <v>0</v>
      </c>
      <c r="T134" s="115"/>
      <c r="U134" s="124">
        <v>380830</v>
      </c>
      <c r="V134" s="121"/>
      <c r="W134" s="115"/>
      <c r="X134" s="124">
        <v>0</v>
      </c>
      <c r="Y134" s="121"/>
      <c r="Z134" s="115"/>
      <c r="AA134" s="115"/>
      <c r="AB134" s="117" t="s">
        <v>1445</v>
      </c>
    </row>
    <row r="135" spans="1:28" ht="12.75" customHeight="1" x14ac:dyDescent="0.2">
      <c r="A135" s="120" t="s">
        <v>230</v>
      </c>
      <c r="B135" s="121"/>
      <c r="C135" s="122" t="s">
        <v>231</v>
      </c>
      <c r="D135" s="123"/>
      <c r="E135" s="123"/>
      <c r="F135" s="121"/>
      <c r="G135" s="116">
        <v>0</v>
      </c>
      <c r="H135" s="115"/>
      <c r="I135" s="116">
        <v>37093797</v>
      </c>
      <c r="J135" s="115"/>
      <c r="K135" s="124">
        <v>0</v>
      </c>
      <c r="L135" s="121"/>
      <c r="M135" s="115"/>
      <c r="N135" s="124">
        <v>37093797</v>
      </c>
      <c r="O135" s="121"/>
      <c r="P135" s="115"/>
      <c r="Q135" s="116">
        <v>0</v>
      </c>
      <c r="R135" s="115"/>
      <c r="S135" s="116">
        <v>0</v>
      </c>
      <c r="T135" s="115"/>
      <c r="U135" s="124">
        <v>0</v>
      </c>
      <c r="V135" s="121"/>
      <c r="W135" s="115"/>
      <c r="X135" s="124">
        <v>37093797</v>
      </c>
      <c r="Y135" s="121"/>
      <c r="Z135" s="115"/>
      <c r="AA135" s="115"/>
      <c r="AB135" s="117" t="s">
        <v>432</v>
      </c>
    </row>
    <row r="136" spans="1:28" ht="12.75" customHeight="1" x14ac:dyDescent="0.2">
      <c r="A136" s="120" t="s">
        <v>232</v>
      </c>
      <c r="B136" s="121"/>
      <c r="C136" s="122" t="s">
        <v>233</v>
      </c>
      <c r="D136" s="123"/>
      <c r="E136" s="123"/>
      <c r="F136" s="121"/>
      <c r="G136" s="116">
        <v>0</v>
      </c>
      <c r="H136" s="115"/>
      <c r="I136" s="116">
        <v>49202413</v>
      </c>
      <c r="J136" s="115"/>
      <c r="K136" s="124">
        <v>0</v>
      </c>
      <c r="L136" s="121"/>
      <c r="M136" s="115"/>
      <c r="N136" s="124">
        <v>49202413</v>
      </c>
      <c r="O136" s="121"/>
      <c r="P136" s="115"/>
      <c r="Q136" s="116">
        <v>0</v>
      </c>
      <c r="R136" s="115"/>
      <c r="S136" s="116">
        <v>0</v>
      </c>
      <c r="T136" s="115"/>
      <c r="U136" s="124">
        <v>0</v>
      </c>
      <c r="V136" s="121"/>
      <c r="W136" s="115"/>
      <c r="X136" s="124">
        <v>49202413</v>
      </c>
      <c r="Y136" s="121"/>
      <c r="Z136" s="115"/>
      <c r="AA136" s="115"/>
      <c r="AB136" s="117" t="s">
        <v>432</v>
      </c>
    </row>
    <row r="137" spans="1:28" ht="12.75" customHeight="1" x14ac:dyDescent="0.2">
      <c r="A137" s="120" t="s">
        <v>234</v>
      </c>
      <c r="B137" s="121"/>
      <c r="C137" s="122" t="s">
        <v>235</v>
      </c>
      <c r="D137" s="123"/>
      <c r="E137" s="123"/>
      <c r="F137" s="121"/>
      <c r="G137" s="116">
        <v>0</v>
      </c>
      <c r="H137" s="115"/>
      <c r="I137" s="116">
        <v>437839899</v>
      </c>
      <c r="J137" s="115"/>
      <c r="K137" s="124">
        <v>0</v>
      </c>
      <c r="L137" s="121"/>
      <c r="M137" s="115"/>
      <c r="N137" s="124">
        <v>437839899</v>
      </c>
      <c r="O137" s="121"/>
      <c r="P137" s="115"/>
      <c r="Q137" s="116">
        <v>0</v>
      </c>
      <c r="R137" s="115"/>
      <c r="S137" s="116">
        <v>0</v>
      </c>
      <c r="T137" s="115"/>
      <c r="U137" s="124">
        <v>0</v>
      </c>
      <c r="V137" s="121"/>
      <c r="W137" s="115"/>
      <c r="X137" s="124">
        <v>437839899</v>
      </c>
      <c r="Y137" s="121"/>
      <c r="Z137" s="115"/>
      <c r="AA137" s="115"/>
      <c r="AB137" s="117" t="s">
        <v>432</v>
      </c>
    </row>
    <row r="138" spans="1:28" ht="12.75" customHeight="1" x14ac:dyDescent="0.2">
      <c r="A138" s="120" t="s">
        <v>236</v>
      </c>
      <c r="B138" s="121"/>
      <c r="C138" s="122" t="s">
        <v>237</v>
      </c>
      <c r="D138" s="123"/>
      <c r="E138" s="123"/>
      <c r="F138" s="121"/>
      <c r="G138" s="116">
        <v>0</v>
      </c>
      <c r="H138" s="115"/>
      <c r="I138" s="116">
        <v>82836453</v>
      </c>
      <c r="J138" s="115"/>
      <c r="K138" s="124">
        <v>0</v>
      </c>
      <c r="L138" s="121"/>
      <c r="M138" s="115"/>
      <c r="N138" s="124">
        <v>82836453</v>
      </c>
      <c r="O138" s="121"/>
      <c r="P138" s="115"/>
      <c r="Q138" s="116">
        <v>0</v>
      </c>
      <c r="R138" s="115"/>
      <c r="S138" s="116">
        <v>0</v>
      </c>
      <c r="T138" s="115"/>
      <c r="U138" s="124">
        <v>0</v>
      </c>
      <c r="V138" s="121"/>
      <c r="W138" s="115"/>
      <c r="X138" s="124">
        <v>82836453</v>
      </c>
      <c r="Y138" s="121"/>
      <c r="Z138" s="115"/>
      <c r="AA138" s="115"/>
      <c r="AB138" s="117" t="s">
        <v>432</v>
      </c>
    </row>
    <row r="139" spans="1:28" ht="12.75" customHeight="1" x14ac:dyDescent="0.2">
      <c r="A139" s="120" t="s">
        <v>238</v>
      </c>
      <c r="B139" s="121"/>
      <c r="C139" s="122" t="s">
        <v>239</v>
      </c>
      <c r="D139" s="123"/>
      <c r="E139" s="123"/>
      <c r="F139" s="121"/>
      <c r="G139" s="116">
        <v>0</v>
      </c>
      <c r="H139" s="115"/>
      <c r="I139" s="116">
        <v>106823040</v>
      </c>
      <c r="J139" s="115"/>
      <c r="K139" s="124">
        <v>0</v>
      </c>
      <c r="L139" s="121"/>
      <c r="M139" s="115"/>
      <c r="N139" s="124">
        <v>106823040</v>
      </c>
      <c r="O139" s="121"/>
      <c r="P139" s="115"/>
      <c r="Q139" s="116">
        <v>0</v>
      </c>
      <c r="R139" s="115"/>
      <c r="S139" s="116">
        <v>0</v>
      </c>
      <c r="T139" s="115"/>
      <c r="U139" s="124">
        <v>0</v>
      </c>
      <c r="V139" s="121"/>
      <c r="W139" s="115"/>
      <c r="X139" s="124">
        <v>106823040</v>
      </c>
      <c r="Y139" s="121"/>
      <c r="Z139" s="115"/>
      <c r="AA139" s="115"/>
      <c r="AB139" s="117" t="s">
        <v>432</v>
      </c>
    </row>
    <row r="140" spans="1:28" ht="12.75" customHeight="1" x14ac:dyDescent="0.2">
      <c r="A140" s="120" t="s">
        <v>240</v>
      </c>
      <c r="B140" s="121"/>
      <c r="C140" s="122" t="s">
        <v>241</v>
      </c>
      <c r="D140" s="123"/>
      <c r="E140" s="123"/>
      <c r="F140" s="121"/>
      <c r="G140" s="116">
        <v>0</v>
      </c>
      <c r="H140" s="115"/>
      <c r="I140" s="116">
        <v>79005995</v>
      </c>
      <c r="J140" s="115"/>
      <c r="K140" s="124">
        <v>0</v>
      </c>
      <c r="L140" s="121"/>
      <c r="M140" s="115"/>
      <c r="N140" s="124">
        <v>79005995</v>
      </c>
      <c r="O140" s="121"/>
      <c r="P140" s="115"/>
      <c r="Q140" s="116">
        <v>0</v>
      </c>
      <c r="R140" s="115"/>
      <c r="S140" s="116">
        <v>0</v>
      </c>
      <c r="T140" s="115"/>
      <c r="U140" s="124">
        <v>0</v>
      </c>
      <c r="V140" s="121"/>
      <c r="W140" s="115"/>
      <c r="X140" s="124">
        <v>79005995</v>
      </c>
      <c r="Y140" s="121"/>
      <c r="Z140" s="115"/>
      <c r="AA140" s="115"/>
      <c r="AB140" s="117" t="s">
        <v>432</v>
      </c>
    </row>
    <row r="141" spans="1:28" ht="12.75" customHeight="1" x14ac:dyDescent="0.2">
      <c r="A141" s="120" t="s">
        <v>242</v>
      </c>
      <c r="B141" s="121"/>
      <c r="C141" s="122" t="s">
        <v>243</v>
      </c>
      <c r="D141" s="123"/>
      <c r="E141" s="123"/>
      <c r="F141" s="121"/>
      <c r="G141" s="116">
        <v>0</v>
      </c>
      <c r="H141" s="115"/>
      <c r="I141" s="116">
        <v>29544916</v>
      </c>
      <c r="J141" s="115"/>
      <c r="K141" s="124">
        <v>0</v>
      </c>
      <c r="L141" s="121"/>
      <c r="M141" s="115"/>
      <c r="N141" s="124">
        <v>29544916</v>
      </c>
      <c r="O141" s="121"/>
      <c r="P141" s="115"/>
      <c r="Q141" s="116">
        <v>0</v>
      </c>
      <c r="R141" s="115"/>
      <c r="S141" s="116">
        <v>0</v>
      </c>
      <c r="T141" s="115"/>
      <c r="U141" s="124">
        <v>0</v>
      </c>
      <c r="V141" s="121"/>
      <c r="W141" s="115"/>
      <c r="X141" s="124">
        <v>29544916</v>
      </c>
      <c r="Y141" s="121"/>
      <c r="Z141" s="115"/>
      <c r="AA141" s="115"/>
      <c r="AB141" s="117" t="s">
        <v>432</v>
      </c>
    </row>
    <row r="142" spans="1:28" ht="12.75" customHeight="1" x14ac:dyDescent="0.2">
      <c r="A142" s="120" t="s">
        <v>244</v>
      </c>
      <c r="B142" s="121"/>
      <c r="C142" s="122" t="s">
        <v>245</v>
      </c>
      <c r="D142" s="123"/>
      <c r="E142" s="123"/>
      <c r="F142" s="121"/>
      <c r="G142" s="116">
        <v>0</v>
      </c>
      <c r="H142" s="115"/>
      <c r="I142" s="116">
        <v>45777612</v>
      </c>
      <c r="J142" s="115"/>
      <c r="K142" s="124">
        <v>0</v>
      </c>
      <c r="L142" s="121"/>
      <c r="M142" s="115"/>
      <c r="N142" s="124">
        <v>45777612</v>
      </c>
      <c r="O142" s="121"/>
      <c r="P142" s="115"/>
      <c r="Q142" s="116">
        <v>0</v>
      </c>
      <c r="R142" s="115"/>
      <c r="S142" s="116">
        <v>0</v>
      </c>
      <c r="T142" s="115"/>
      <c r="U142" s="124">
        <v>0</v>
      </c>
      <c r="V142" s="121"/>
      <c r="W142" s="115"/>
      <c r="X142" s="124">
        <v>45777612</v>
      </c>
      <c r="Y142" s="121"/>
      <c r="Z142" s="115"/>
      <c r="AA142" s="115"/>
      <c r="AB142" s="117" t="s">
        <v>432</v>
      </c>
    </row>
    <row r="143" spans="1:28" ht="12.75" customHeight="1" x14ac:dyDescent="0.2">
      <c r="A143" s="120" t="s">
        <v>1533</v>
      </c>
      <c r="B143" s="121"/>
      <c r="C143" s="122" t="s">
        <v>1534</v>
      </c>
      <c r="D143" s="123"/>
      <c r="E143" s="123"/>
      <c r="F143" s="121"/>
      <c r="G143" s="116">
        <v>0</v>
      </c>
      <c r="H143" s="115"/>
      <c r="I143" s="116">
        <v>142598663</v>
      </c>
      <c r="J143" s="115"/>
      <c r="K143" s="124">
        <v>0</v>
      </c>
      <c r="L143" s="121"/>
      <c r="M143" s="115"/>
      <c r="N143" s="124">
        <v>142598663</v>
      </c>
      <c r="O143" s="121"/>
      <c r="P143" s="115"/>
      <c r="Q143" s="116">
        <v>0</v>
      </c>
      <c r="R143" s="115"/>
      <c r="S143" s="116">
        <v>0</v>
      </c>
      <c r="T143" s="115"/>
      <c r="U143" s="124">
        <v>0</v>
      </c>
      <c r="V143" s="121"/>
      <c r="W143" s="115"/>
      <c r="X143" s="124">
        <v>142598663</v>
      </c>
      <c r="Y143" s="121"/>
      <c r="Z143" s="115"/>
      <c r="AA143" s="115"/>
      <c r="AB143" s="117" t="s">
        <v>432</v>
      </c>
    </row>
    <row r="144" spans="1:28" ht="12.75" customHeight="1" x14ac:dyDescent="0.2">
      <c r="A144" s="120" t="s">
        <v>1535</v>
      </c>
      <c r="B144" s="121"/>
      <c r="C144" s="122" t="s">
        <v>1536</v>
      </c>
      <c r="D144" s="123"/>
      <c r="E144" s="123"/>
      <c r="F144" s="121"/>
      <c r="G144" s="116">
        <v>0</v>
      </c>
      <c r="H144" s="115"/>
      <c r="I144" s="116">
        <v>26128750</v>
      </c>
      <c r="J144" s="115"/>
      <c r="K144" s="124">
        <v>0</v>
      </c>
      <c r="L144" s="121"/>
      <c r="M144" s="115"/>
      <c r="N144" s="124">
        <v>26128750</v>
      </c>
      <c r="O144" s="121"/>
      <c r="P144" s="115"/>
      <c r="Q144" s="116">
        <v>0</v>
      </c>
      <c r="R144" s="115"/>
      <c r="S144" s="116">
        <v>0</v>
      </c>
      <c r="T144" s="115"/>
      <c r="U144" s="124">
        <v>0</v>
      </c>
      <c r="V144" s="121"/>
      <c r="W144" s="115"/>
      <c r="X144" s="124">
        <v>26128750</v>
      </c>
      <c r="Y144" s="121"/>
      <c r="Z144" s="115"/>
      <c r="AA144" s="115"/>
      <c r="AB144" s="117" t="s">
        <v>432</v>
      </c>
    </row>
    <row r="145" spans="1:28" ht="12.75" customHeight="1" x14ac:dyDescent="0.2">
      <c r="A145" s="120" t="s">
        <v>1537</v>
      </c>
      <c r="B145" s="121"/>
      <c r="C145" s="122" t="s">
        <v>1538</v>
      </c>
      <c r="D145" s="123"/>
      <c r="E145" s="123"/>
      <c r="F145" s="121"/>
      <c r="G145" s="116">
        <v>0</v>
      </c>
      <c r="H145" s="115"/>
      <c r="I145" s="116">
        <v>5574096</v>
      </c>
      <c r="J145" s="115"/>
      <c r="K145" s="124">
        <v>0</v>
      </c>
      <c r="L145" s="121"/>
      <c r="M145" s="115"/>
      <c r="N145" s="124">
        <v>5574096</v>
      </c>
      <c r="O145" s="121"/>
      <c r="P145" s="115"/>
      <c r="Q145" s="116">
        <v>0</v>
      </c>
      <c r="R145" s="115"/>
      <c r="S145" s="116">
        <v>0</v>
      </c>
      <c r="T145" s="115"/>
      <c r="U145" s="124">
        <v>0</v>
      </c>
      <c r="V145" s="121"/>
      <c r="W145" s="115"/>
      <c r="X145" s="124">
        <v>5574096</v>
      </c>
      <c r="Y145" s="121"/>
      <c r="Z145" s="115"/>
      <c r="AA145" s="115"/>
      <c r="AB145" s="117" t="s">
        <v>432</v>
      </c>
    </row>
    <row r="146" spans="1:28" ht="12.75" customHeight="1" x14ac:dyDescent="0.2">
      <c r="A146" s="120" t="s">
        <v>1539</v>
      </c>
      <c r="B146" s="121"/>
      <c r="C146" s="122" t="s">
        <v>1540</v>
      </c>
      <c r="D146" s="123"/>
      <c r="E146" s="123"/>
      <c r="F146" s="121"/>
      <c r="G146" s="116">
        <v>0</v>
      </c>
      <c r="H146" s="115"/>
      <c r="I146" s="116">
        <v>52269974</v>
      </c>
      <c r="J146" s="115"/>
      <c r="K146" s="124">
        <v>0</v>
      </c>
      <c r="L146" s="121"/>
      <c r="M146" s="115"/>
      <c r="N146" s="124">
        <v>52269974</v>
      </c>
      <c r="O146" s="121"/>
      <c r="P146" s="115"/>
      <c r="Q146" s="116">
        <v>0</v>
      </c>
      <c r="R146" s="115"/>
      <c r="S146" s="116">
        <v>0</v>
      </c>
      <c r="T146" s="115"/>
      <c r="U146" s="124">
        <v>0</v>
      </c>
      <c r="V146" s="121"/>
      <c r="W146" s="115"/>
      <c r="X146" s="124">
        <v>52269974</v>
      </c>
      <c r="Y146" s="121"/>
      <c r="Z146" s="115"/>
      <c r="AA146" s="115"/>
      <c r="AB146" s="117" t="s">
        <v>432</v>
      </c>
    </row>
    <row r="147" spans="1:28" ht="12.75" customHeight="1" x14ac:dyDescent="0.2">
      <c r="A147" s="120" t="s">
        <v>1525</v>
      </c>
      <c r="B147" s="121"/>
      <c r="C147" s="122" t="s">
        <v>1526</v>
      </c>
      <c r="D147" s="123"/>
      <c r="E147" s="123"/>
      <c r="F147" s="121"/>
      <c r="G147" s="116">
        <v>0</v>
      </c>
      <c r="H147" s="115"/>
      <c r="I147" s="116">
        <v>495767521</v>
      </c>
      <c r="J147" s="115"/>
      <c r="K147" s="124">
        <v>0</v>
      </c>
      <c r="L147" s="121"/>
      <c r="M147" s="115"/>
      <c r="N147" s="124">
        <v>495767521</v>
      </c>
      <c r="O147" s="121"/>
      <c r="P147" s="115"/>
      <c r="Q147" s="116">
        <v>0</v>
      </c>
      <c r="R147" s="115"/>
      <c r="S147" s="116">
        <v>0</v>
      </c>
      <c r="T147" s="115"/>
      <c r="U147" s="124">
        <v>0</v>
      </c>
      <c r="V147" s="121"/>
      <c r="W147" s="115"/>
      <c r="X147" s="124">
        <v>495767521</v>
      </c>
      <c r="Y147" s="121"/>
      <c r="Z147" s="115"/>
      <c r="AA147" s="115"/>
      <c r="AB147" s="117" t="s">
        <v>432</v>
      </c>
    </row>
    <row r="148" spans="1:28" ht="12.75" customHeight="1" x14ac:dyDescent="0.2">
      <c r="A148" s="120" t="s">
        <v>1541</v>
      </c>
      <c r="B148" s="121"/>
      <c r="C148" s="122" t="s">
        <v>1542</v>
      </c>
      <c r="D148" s="123"/>
      <c r="E148" s="123"/>
      <c r="F148" s="121"/>
      <c r="G148" s="116">
        <v>0</v>
      </c>
      <c r="H148" s="115"/>
      <c r="I148" s="116">
        <v>6916443</v>
      </c>
      <c r="J148" s="115"/>
      <c r="K148" s="124">
        <v>0</v>
      </c>
      <c r="L148" s="121"/>
      <c r="M148" s="115"/>
      <c r="N148" s="124">
        <v>6916443</v>
      </c>
      <c r="O148" s="121"/>
      <c r="P148" s="115"/>
      <c r="Q148" s="116">
        <v>0</v>
      </c>
      <c r="R148" s="115"/>
      <c r="S148" s="116">
        <v>0</v>
      </c>
      <c r="T148" s="115"/>
      <c r="U148" s="124">
        <v>0</v>
      </c>
      <c r="V148" s="121"/>
      <c r="W148" s="115"/>
      <c r="X148" s="124">
        <v>6916443</v>
      </c>
      <c r="Y148" s="121"/>
      <c r="Z148" s="115"/>
      <c r="AA148" s="115"/>
      <c r="AB148" s="117" t="s">
        <v>432</v>
      </c>
    </row>
    <row r="149" spans="1:28" ht="12.75" customHeight="1" x14ac:dyDescent="0.2">
      <c r="A149" s="120" t="s">
        <v>1543</v>
      </c>
      <c r="B149" s="121"/>
      <c r="C149" s="122" t="s">
        <v>1544</v>
      </c>
      <c r="D149" s="123"/>
      <c r="E149" s="123"/>
      <c r="F149" s="121"/>
      <c r="G149" s="116">
        <v>0</v>
      </c>
      <c r="H149" s="115"/>
      <c r="I149" s="116">
        <v>21512580</v>
      </c>
      <c r="J149" s="115"/>
      <c r="K149" s="124">
        <v>0</v>
      </c>
      <c r="L149" s="121"/>
      <c r="M149" s="115"/>
      <c r="N149" s="124">
        <v>21512580</v>
      </c>
      <c r="O149" s="121"/>
      <c r="P149" s="115"/>
      <c r="Q149" s="116">
        <v>0</v>
      </c>
      <c r="R149" s="115"/>
      <c r="S149" s="116">
        <v>0</v>
      </c>
      <c r="T149" s="115"/>
      <c r="U149" s="124">
        <v>0</v>
      </c>
      <c r="V149" s="121"/>
      <c r="W149" s="115"/>
      <c r="X149" s="124">
        <v>21512580</v>
      </c>
      <c r="Y149" s="121"/>
      <c r="Z149" s="115"/>
      <c r="AA149" s="115"/>
      <c r="AB149" s="117" t="s">
        <v>432</v>
      </c>
    </row>
    <row r="150" spans="1:28" ht="12.75" customHeight="1" x14ac:dyDescent="0.2">
      <c r="A150" s="120" t="s">
        <v>1545</v>
      </c>
      <c r="B150" s="121"/>
      <c r="C150" s="122" t="s">
        <v>1546</v>
      </c>
      <c r="D150" s="123"/>
      <c r="E150" s="123"/>
      <c r="F150" s="121"/>
      <c r="G150" s="116">
        <v>0</v>
      </c>
      <c r="H150" s="115"/>
      <c r="I150" s="116">
        <v>238464006</v>
      </c>
      <c r="J150" s="115"/>
      <c r="K150" s="124">
        <v>0</v>
      </c>
      <c r="L150" s="121"/>
      <c r="M150" s="115"/>
      <c r="N150" s="124">
        <v>238464006</v>
      </c>
      <c r="O150" s="121"/>
      <c r="P150" s="115"/>
      <c r="Q150" s="116">
        <v>0</v>
      </c>
      <c r="R150" s="115"/>
      <c r="S150" s="116">
        <v>0</v>
      </c>
      <c r="T150" s="115"/>
      <c r="U150" s="124">
        <v>0</v>
      </c>
      <c r="V150" s="121"/>
      <c r="W150" s="115"/>
      <c r="X150" s="124">
        <v>238464006</v>
      </c>
      <c r="Y150" s="121"/>
      <c r="Z150" s="115"/>
      <c r="AA150" s="115"/>
      <c r="AB150" s="117" t="s">
        <v>432</v>
      </c>
    </row>
    <row r="151" spans="1:28" ht="12.75" customHeight="1" x14ac:dyDescent="0.2">
      <c r="A151" s="120" t="s">
        <v>1547</v>
      </c>
      <c r="B151" s="121"/>
      <c r="C151" s="122" t="s">
        <v>1548</v>
      </c>
      <c r="D151" s="123"/>
      <c r="E151" s="123"/>
      <c r="F151" s="121"/>
      <c r="G151" s="116">
        <v>0</v>
      </c>
      <c r="H151" s="115"/>
      <c r="I151" s="116">
        <v>23193577</v>
      </c>
      <c r="J151" s="115"/>
      <c r="K151" s="124">
        <v>0</v>
      </c>
      <c r="L151" s="121"/>
      <c r="M151" s="115"/>
      <c r="N151" s="124">
        <v>23193577</v>
      </c>
      <c r="O151" s="121"/>
      <c r="P151" s="115"/>
      <c r="Q151" s="116">
        <v>0</v>
      </c>
      <c r="R151" s="115"/>
      <c r="S151" s="116">
        <v>0</v>
      </c>
      <c r="T151" s="115"/>
      <c r="U151" s="124">
        <v>0</v>
      </c>
      <c r="V151" s="121"/>
      <c r="W151" s="115"/>
      <c r="X151" s="124">
        <v>23193577</v>
      </c>
      <c r="Y151" s="121"/>
      <c r="Z151" s="115"/>
      <c r="AA151" s="115"/>
      <c r="AB151" s="117" t="s">
        <v>432</v>
      </c>
    </row>
    <row r="152" spans="1:28" ht="12.75" customHeight="1" x14ac:dyDescent="0.2">
      <c r="A152" s="120" t="s">
        <v>1549</v>
      </c>
      <c r="B152" s="121"/>
      <c r="C152" s="122" t="s">
        <v>1550</v>
      </c>
      <c r="D152" s="123"/>
      <c r="E152" s="123"/>
      <c r="F152" s="121"/>
      <c r="G152" s="116">
        <v>0</v>
      </c>
      <c r="H152" s="115"/>
      <c r="I152" s="116">
        <v>21900850</v>
      </c>
      <c r="J152" s="115"/>
      <c r="K152" s="124">
        <v>0</v>
      </c>
      <c r="L152" s="121"/>
      <c r="M152" s="115"/>
      <c r="N152" s="124">
        <v>21900850</v>
      </c>
      <c r="O152" s="121"/>
      <c r="P152" s="115"/>
      <c r="Q152" s="116">
        <v>0</v>
      </c>
      <c r="R152" s="115"/>
      <c r="S152" s="116">
        <v>0</v>
      </c>
      <c r="T152" s="115"/>
      <c r="U152" s="124">
        <v>0</v>
      </c>
      <c r="V152" s="121"/>
      <c r="W152" s="115"/>
      <c r="X152" s="124">
        <v>21900850</v>
      </c>
      <c r="Y152" s="121"/>
      <c r="Z152" s="115"/>
      <c r="AA152" s="115"/>
      <c r="AB152" s="117" t="s">
        <v>432</v>
      </c>
    </row>
    <row r="153" spans="1:28" ht="12.75" customHeight="1" x14ac:dyDescent="0.2">
      <c r="A153" s="120" t="s">
        <v>1551</v>
      </c>
      <c r="B153" s="121"/>
      <c r="C153" s="122" t="s">
        <v>1552</v>
      </c>
      <c r="D153" s="123"/>
      <c r="E153" s="123"/>
      <c r="F153" s="121"/>
      <c r="G153" s="116">
        <v>0</v>
      </c>
      <c r="H153" s="115"/>
      <c r="I153" s="116">
        <v>252392720</v>
      </c>
      <c r="J153" s="115"/>
      <c r="K153" s="124">
        <v>0</v>
      </c>
      <c r="L153" s="121"/>
      <c r="M153" s="115"/>
      <c r="N153" s="124">
        <v>252392720</v>
      </c>
      <c r="O153" s="121"/>
      <c r="P153" s="115"/>
      <c r="Q153" s="116">
        <v>0</v>
      </c>
      <c r="R153" s="115"/>
      <c r="S153" s="116">
        <v>0</v>
      </c>
      <c r="T153" s="115"/>
      <c r="U153" s="124">
        <v>0</v>
      </c>
      <c r="V153" s="121"/>
      <c r="W153" s="115"/>
      <c r="X153" s="124">
        <v>252392720</v>
      </c>
      <c r="Y153" s="121"/>
      <c r="Z153" s="115"/>
      <c r="AA153" s="115"/>
      <c r="AB153" s="117" t="s">
        <v>432</v>
      </c>
    </row>
    <row r="154" spans="1:28" ht="12.75" customHeight="1" x14ac:dyDescent="0.2">
      <c r="A154" s="120" t="s">
        <v>1527</v>
      </c>
      <c r="B154" s="121"/>
      <c r="C154" s="122" t="s">
        <v>1528</v>
      </c>
      <c r="D154" s="123"/>
      <c r="E154" s="123"/>
      <c r="F154" s="121"/>
      <c r="G154" s="116">
        <v>0</v>
      </c>
      <c r="H154" s="115"/>
      <c r="I154" s="116">
        <v>19885208</v>
      </c>
      <c r="J154" s="115"/>
      <c r="K154" s="124">
        <v>0</v>
      </c>
      <c r="L154" s="121"/>
      <c r="M154" s="115"/>
      <c r="N154" s="124">
        <v>19885208</v>
      </c>
      <c r="O154" s="121"/>
      <c r="P154" s="115"/>
      <c r="Q154" s="116">
        <v>0</v>
      </c>
      <c r="R154" s="115"/>
      <c r="S154" s="116">
        <v>0</v>
      </c>
      <c r="T154" s="115"/>
      <c r="U154" s="124">
        <v>0</v>
      </c>
      <c r="V154" s="121"/>
      <c r="W154" s="115"/>
      <c r="X154" s="124">
        <v>19885208</v>
      </c>
      <c r="Y154" s="121"/>
      <c r="Z154" s="115"/>
      <c r="AA154" s="115"/>
      <c r="AB154" s="117" t="s">
        <v>432</v>
      </c>
    </row>
    <row r="155" spans="1:28" ht="12.75" customHeight="1" x14ac:dyDescent="0.2">
      <c r="A155" s="120" t="s">
        <v>1553</v>
      </c>
      <c r="B155" s="121"/>
      <c r="C155" s="122" t="s">
        <v>1554</v>
      </c>
      <c r="D155" s="123"/>
      <c r="E155" s="123"/>
      <c r="F155" s="121"/>
      <c r="G155" s="116">
        <v>0</v>
      </c>
      <c r="H155" s="115"/>
      <c r="I155" s="116">
        <v>268441222</v>
      </c>
      <c r="J155" s="115"/>
      <c r="K155" s="124">
        <v>0</v>
      </c>
      <c r="L155" s="121"/>
      <c r="M155" s="115"/>
      <c r="N155" s="124">
        <v>268441222</v>
      </c>
      <c r="O155" s="121"/>
      <c r="P155" s="115"/>
      <c r="Q155" s="116">
        <v>0</v>
      </c>
      <c r="R155" s="115"/>
      <c r="S155" s="116">
        <v>0</v>
      </c>
      <c r="T155" s="115"/>
      <c r="U155" s="124">
        <v>0</v>
      </c>
      <c r="V155" s="121"/>
      <c r="W155" s="115"/>
      <c r="X155" s="124">
        <v>268441222</v>
      </c>
      <c r="Y155" s="121"/>
      <c r="Z155" s="115"/>
      <c r="AA155" s="115"/>
      <c r="AB155" s="117" t="s">
        <v>432</v>
      </c>
    </row>
    <row r="156" spans="1:28" ht="12.75" customHeight="1" x14ac:dyDescent="0.2">
      <c r="A156" s="120" t="s">
        <v>246</v>
      </c>
      <c r="B156" s="121"/>
      <c r="C156" s="122" t="s">
        <v>247</v>
      </c>
      <c r="D156" s="123"/>
      <c r="E156" s="123"/>
      <c r="F156" s="121"/>
      <c r="G156" s="116">
        <v>0</v>
      </c>
      <c r="H156" s="115"/>
      <c r="I156" s="116">
        <v>22327800</v>
      </c>
      <c r="J156" s="115"/>
      <c r="K156" s="124">
        <v>0</v>
      </c>
      <c r="L156" s="121"/>
      <c r="M156" s="115"/>
      <c r="N156" s="124">
        <v>22327800</v>
      </c>
      <c r="O156" s="121"/>
      <c r="P156" s="115"/>
      <c r="Q156" s="116">
        <v>0</v>
      </c>
      <c r="R156" s="115"/>
      <c r="S156" s="116">
        <v>0</v>
      </c>
      <c r="T156" s="115"/>
      <c r="U156" s="124">
        <v>0</v>
      </c>
      <c r="V156" s="121"/>
      <c r="W156" s="115"/>
      <c r="X156" s="124">
        <v>22327800</v>
      </c>
      <c r="Y156" s="121"/>
      <c r="Z156" s="115"/>
      <c r="AA156" s="115"/>
      <c r="AB156" s="117" t="s">
        <v>433</v>
      </c>
    </row>
    <row r="157" spans="1:28" ht="12.75" customHeight="1" x14ac:dyDescent="0.2">
      <c r="A157" s="120" t="s">
        <v>1471</v>
      </c>
      <c r="B157" s="121"/>
      <c r="C157" s="122" t="s">
        <v>1472</v>
      </c>
      <c r="D157" s="123"/>
      <c r="E157" s="123"/>
      <c r="F157" s="121"/>
      <c r="G157" s="116">
        <v>0</v>
      </c>
      <c r="H157" s="115"/>
      <c r="I157" s="116">
        <v>44846960</v>
      </c>
      <c r="J157" s="115"/>
      <c r="K157" s="124">
        <v>0</v>
      </c>
      <c r="L157" s="121"/>
      <c r="M157" s="115"/>
      <c r="N157" s="124">
        <v>44846960</v>
      </c>
      <c r="O157" s="121"/>
      <c r="P157" s="115"/>
      <c r="Q157" s="116">
        <v>0</v>
      </c>
      <c r="R157" s="115"/>
      <c r="S157" s="116">
        <v>0</v>
      </c>
      <c r="T157" s="115"/>
      <c r="U157" s="124">
        <v>0</v>
      </c>
      <c r="V157" s="121"/>
      <c r="W157" s="115"/>
      <c r="X157" s="124">
        <v>44846960</v>
      </c>
      <c r="Y157" s="121"/>
      <c r="Z157" s="115"/>
      <c r="AA157" s="115"/>
      <c r="AB157" s="117" t="s">
        <v>433</v>
      </c>
    </row>
    <row r="158" spans="1:28" ht="12.75" customHeight="1" x14ac:dyDescent="0.2">
      <c r="A158" s="120" t="s">
        <v>248</v>
      </c>
      <c r="B158" s="121"/>
      <c r="C158" s="122" t="s">
        <v>249</v>
      </c>
      <c r="D158" s="123"/>
      <c r="E158" s="123"/>
      <c r="F158" s="121"/>
      <c r="G158" s="116">
        <v>0</v>
      </c>
      <c r="H158" s="115"/>
      <c r="I158" s="116">
        <v>6288000</v>
      </c>
      <c r="J158" s="115"/>
      <c r="K158" s="124">
        <v>0</v>
      </c>
      <c r="L158" s="121"/>
      <c r="M158" s="115"/>
      <c r="N158" s="124">
        <v>6288000</v>
      </c>
      <c r="O158" s="121"/>
      <c r="P158" s="115"/>
      <c r="Q158" s="116">
        <v>0</v>
      </c>
      <c r="R158" s="115"/>
      <c r="S158" s="116">
        <v>0</v>
      </c>
      <c r="T158" s="115"/>
      <c r="U158" s="124">
        <v>0</v>
      </c>
      <c r="V158" s="121"/>
      <c r="W158" s="115"/>
      <c r="X158" s="124">
        <v>6288000</v>
      </c>
      <c r="Y158" s="121"/>
      <c r="Z158" s="115"/>
      <c r="AA158" s="115"/>
      <c r="AB158" s="117" t="s">
        <v>433</v>
      </c>
    </row>
    <row r="159" spans="1:28" s="4" customFormat="1" ht="12.75" customHeight="1" x14ac:dyDescent="0.2">
      <c r="A159" s="120" t="s">
        <v>250</v>
      </c>
      <c r="B159" s="121"/>
      <c r="C159" s="122" t="s">
        <v>251</v>
      </c>
      <c r="D159" s="123"/>
      <c r="E159" s="123"/>
      <c r="F159" s="121"/>
      <c r="G159" s="116">
        <v>0</v>
      </c>
      <c r="H159" s="115"/>
      <c r="I159" s="116">
        <v>23614606</v>
      </c>
      <c r="J159" s="115"/>
      <c r="K159" s="124">
        <v>0</v>
      </c>
      <c r="L159" s="121"/>
      <c r="M159" s="115"/>
      <c r="N159" s="124">
        <v>23614606</v>
      </c>
      <c r="O159" s="121"/>
      <c r="P159" s="115"/>
      <c r="Q159" s="116">
        <v>0</v>
      </c>
      <c r="R159" s="115"/>
      <c r="S159" s="116">
        <v>0</v>
      </c>
      <c r="T159" s="115"/>
      <c r="U159" s="124">
        <v>0</v>
      </c>
      <c r="V159" s="121"/>
      <c r="W159" s="115"/>
      <c r="X159" s="124">
        <v>23614606</v>
      </c>
      <c r="Y159" s="121"/>
      <c r="Z159" s="115"/>
      <c r="AA159" s="115"/>
      <c r="AB159" s="117" t="s">
        <v>433</v>
      </c>
    </row>
    <row r="160" spans="1:28" s="7" customFormat="1" ht="12.75" customHeight="1" x14ac:dyDescent="0.2">
      <c r="A160" s="120" t="s">
        <v>252</v>
      </c>
      <c r="B160" s="121"/>
      <c r="C160" s="122" t="s">
        <v>253</v>
      </c>
      <c r="D160" s="123"/>
      <c r="E160" s="123"/>
      <c r="F160" s="121"/>
      <c r="G160" s="116">
        <v>0</v>
      </c>
      <c r="H160" s="115"/>
      <c r="I160" s="116">
        <v>17961730</v>
      </c>
      <c r="J160" s="115"/>
      <c r="K160" s="124">
        <v>0</v>
      </c>
      <c r="L160" s="121"/>
      <c r="M160" s="115"/>
      <c r="N160" s="124">
        <v>17961730</v>
      </c>
      <c r="O160" s="121"/>
      <c r="P160" s="115"/>
      <c r="Q160" s="116">
        <v>0</v>
      </c>
      <c r="R160" s="115"/>
      <c r="S160" s="116">
        <v>0</v>
      </c>
      <c r="T160" s="115"/>
      <c r="U160" s="124">
        <v>0</v>
      </c>
      <c r="V160" s="121"/>
      <c r="W160" s="115"/>
      <c r="X160" s="124">
        <v>17961730</v>
      </c>
      <c r="Y160" s="121"/>
      <c r="Z160" s="115"/>
      <c r="AA160" s="115"/>
      <c r="AB160" s="117" t="s">
        <v>433</v>
      </c>
    </row>
    <row r="161" spans="1:28" ht="12.75" customHeight="1" x14ac:dyDescent="0.2">
      <c r="A161" s="120" t="s">
        <v>254</v>
      </c>
      <c r="B161" s="121"/>
      <c r="C161" s="122" t="s">
        <v>63</v>
      </c>
      <c r="D161" s="123"/>
      <c r="E161" s="123"/>
      <c r="F161" s="121"/>
      <c r="G161" s="116">
        <v>0</v>
      </c>
      <c r="H161" s="115"/>
      <c r="I161" s="116">
        <v>466000000</v>
      </c>
      <c r="J161" s="115"/>
      <c r="K161" s="124">
        <v>0</v>
      </c>
      <c r="L161" s="121"/>
      <c r="M161" s="115"/>
      <c r="N161" s="124">
        <v>466000000</v>
      </c>
      <c r="O161" s="121"/>
      <c r="P161" s="115"/>
      <c r="Q161" s="116">
        <v>0</v>
      </c>
      <c r="R161" s="115"/>
      <c r="S161" s="116">
        <v>0</v>
      </c>
      <c r="T161" s="115"/>
      <c r="U161" s="124">
        <v>0</v>
      </c>
      <c r="V161" s="121"/>
      <c r="W161" s="115"/>
      <c r="X161" s="124">
        <v>466000000</v>
      </c>
      <c r="Y161" s="121"/>
      <c r="Z161" s="115"/>
      <c r="AA161" s="115"/>
      <c r="AB161" s="117" t="s">
        <v>434</v>
      </c>
    </row>
    <row r="162" spans="1:28" ht="12.75" customHeight="1" x14ac:dyDescent="0.2">
      <c r="A162" s="120" t="s">
        <v>255</v>
      </c>
      <c r="B162" s="121"/>
      <c r="C162" s="122" t="s">
        <v>256</v>
      </c>
      <c r="D162" s="123"/>
      <c r="E162" s="123"/>
      <c r="F162" s="121"/>
      <c r="G162" s="116">
        <v>0</v>
      </c>
      <c r="H162" s="115"/>
      <c r="I162" s="116">
        <v>107947032</v>
      </c>
      <c r="J162" s="115"/>
      <c r="K162" s="124">
        <v>0</v>
      </c>
      <c r="L162" s="121"/>
      <c r="M162" s="115"/>
      <c r="N162" s="124">
        <v>107947032</v>
      </c>
      <c r="O162" s="121"/>
      <c r="P162" s="115"/>
      <c r="Q162" s="116">
        <v>0</v>
      </c>
      <c r="R162" s="115"/>
      <c r="S162" s="116">
        <v>0</v>
      </c>
      <c r="T162" s="115"/>
      <c r="U162" s="124">
        <v>0</v>
      </c>
      <c r="V162" s="121"/>
      <c r="W162" s="115"/>
      <c r="X162" s="124">
        <v>107947032</v>
      </c>
      <c r="Y162" s="121"/>
      <c r="Z162" s="115"/>
      <c r="AA162" s="115"/>
      <c r="AB162" s="117" t="s">
        <v>434</v>
      </c>
    </row>
    <row r="163" spans="1:28" ht="12.75" customHeight="1" x14ac:dyDescent="0.2">
      <c r="A163" s="120" t="s">
        <v>1555</v>
      </c>
      <c r="B163" s="121"/>
      <c r="C163" s="122" t="s">
        <v>1556</v>
      </c>
      <c r="D163" s="123"/>
      <c r="E163" s="123"/>
      <c r="F163" s="121"/>
      <c r="G163" s="116">
        <v>0</v>
      </c>
      <c r="H163" s="115"/>
      <c r="I163" s="116">
        <v>85000000</v>
      </c>
      <c r="J163" s="115"/>
      <c r="K163" s="124">
        <v>0</v>
      </c>
      <c r="L163" s="121"/>
      <c r="M163" s="115"/>
      <c r="N163" s="124">
        <v>85000000</v>
      </c>
      <c r="O163" s="121"/>
      <c r="P163" s="115"/>
      <c r="Q163" s="116">
        <v>0</v>
      </c>
      <c r="R163" s="115"/>
      <c r="S163" s="116">
        <v>0</v>
      </c>
      <c r="T163" s="115"/>
      <c r="U163" s="124">
        <v>0</v>
      </c>
      <c r="V163" s="121"/>
      <c r="W163" s="115"/>
      <c r="X163" s="124">
        <v>85000000</v>
      </c>
      <c r="Y163" s="121"/>
      <c r="Z163" s="115"/>
      <c r="AA163" s="115"/>
      <c r="AB163" s="117" t="s">
        <v>434</v>
      </c>
    </row>
    <row r="164" spans="1:28" ht="12.75" customHeight="1" x14ac:dyDescent="0.2">
      <c r="A164" s="120" t="s">
        <v>257</v>
      </c>
      <c r="B164" s="121"/>
      <c r="C164" s="122" t="s">
        <v>258</v>
      </c>
      <c r="D164" s="123"/>
      <c r="E164" s="123"/>
      <c r="F164" s="121"/>
      <c r="G164" s="116">
        <v>0</v>
      </c>
      <c r="H164" s="115"/>
      <c r="I164" s="116">
        <v>192425522</v>
      </c>
      <c r="J164" s="115"/>
      <c r="K164" s="124">
        <v>0</v>
      </c>
      <c r="L164" s="121"/>
      <c r="M164" s="115"/>
      <c r="N164" s="124">
        <v>192425522</v>
      </c>
      <c r="O164" s="121"/>
      <c r="P164" s="115"/>
      <c r="Q164" s="116">
        <v>0</v>
      </c>
      <c r="R164" s="115"/>
      <c r="S164" s="116">
        <v>0</v>
      </c>
      <c r="T164" s="115"/>
      <c r="U164" s="124">
        <v>0</v>
      </c>
      <c r="V164" s="121"/>
      <c r="W164" s="115"/>
      <c r="X164" s="124">
        <v>192425522</v>
      </c>
      <c r="Y164" s="121"/>
      <c r="Z164" s="115"/>
      <c r="AA164" s="115"/>
      <c r="AB164" s="117" t="s">
        <v>435</v>
      </c>
    </row>
    <row r="165" spans="1:28" ht="12.75" customHeight="1" x14ac:dyDescent="0.2">
      <c r="A165" s="120" t="s">
        <v>1473</v>
      </c>
      <c r="B165" s="121"/>
      <c r="C165" s="122" t="s">
        <v>1474</v>
      </c>
      <c r="D165" s="123"/>
      <c r="E165" s="123"/>
      <c r="F165" s="121"/>
      <c r="G165" s="116">
        <v>0</v>
      </c>
      <c r="H165" s="115"/>
      <c r="I165" s="116">
        <v>9270451</v>
      </c>
      <c r="J165" s="115"/>
      <c r="K165" s="124">
        <v>0</v>
      </c>
      <c r="L165" s="121"/>
      <c r="M165" s="115"/>
      <c r="N165" s="124">
        <v>9270451</v>
      </c>
      <c r="O165" s="121"/>
      <c r="P165" s="115"/>
      <c r="Q165" s="116">
        <v>0</v>
      </c>
      <c r="R165" s="115"/>
      <c r="S165" s="116">
        <v>0</v>
      </c>
      <c r="T165" s="115"/>
      <c r="U165" s="124">
        <v>0</v>
      </c>
      <c r="V165" s="121"/>
      <c r="W165" s="115"/>
      <c r="X165" s="124">
        <v>9270451</v>
      </c>
      <c r="Y165" s="121"/>
      <c r="Z165" s="115"/>
      <c r="AA165" s="115"/>
      <c r="AB165" s="117" t="s">
        <v>435</v>
      </c>
    </row>
    <row r="166" spans="1:28" ht="12.75" customHeight="1" x14ac:dyDescent="0.2">
      <c r="A166" s="120" t="s">
        <v>259</v>
      </c>
      <c r="B166" s="121"/>
      <c r="C166" s="122" t="s">
        <v>260</v>
      </c>
      <c r="D166" s="123"/>
      <c r="E166" s="123"/>
      <c r="F166" s="121"/>
      <c r="G166" s="116">
        <v>0</v>
      </c>
      <c r="H166" s="115"/>
      <c r="I166" s="116">
        <v>4</v>
      </c>
      <c r="J166" s="115"/>
      <c r="K166" s="124">
        <v>0</v>
      </c>
      <c r="L166" s="121"/>
      <c r="M166" s="115"/>
      <c r="N166" s="124">
        <v>4</v>
      </c>
      <c r="O166" s="121"/>
      <c r="P166" s="115"/>
      <c r="Q166" s="116">
        <v>0</v>
      </c>
      <c r="R166" s="115"/>
      <c r="S166" s="116">
        <v>0</v>
      </c>
      <c r="T166" s="115"/>
      <c r="U166" s="124">
        <v>0</v>
      </c>
      <c r="V166" s="121"/>
      <c r="W166" s="115"/>
      <c r="X166" s="124">
        <v>4</v>
      </c>
      <c r="Y166" s="121"/>
      <c r="Z166" s="115"/>
      <c r="AA166" s="115"/>
      <c r="AB166" s="117" t="s">
        <v>437</v>
      </c>
    </row>
    <row r="167" spans="1:28" ht="12.75" customHeight="1" x14ac:dyDescent="0.2">
      <c r="A167" s="120" t="s">
        <v>261</v>
      </c>
      <c r="B167" s="121"/>
      <c r="C167" s="122" t="s">
        <v>262</v>
      </c>
      <c r="D167" s="123"/>
      <c r="E167" s="123"/>
      <c r="F167" s="121"/>
      <c r="G167" s="116">
        <v>50000</v>
      </c>
      <c r="H167" s="115"/>
      <c r="I167" s="116">
        <v>11107500</v>
      </c>
      <c r="J167" s="115"/>
      <c r="K167" s="124">
        <v>0</v>
      </c>
      <c r="L167" s="121"/>
      <c r="M167" s="115"/>
      <c r="N167" s="124">
        <v>11057500</v>
      </c>
      <c r="O167" s="121"/>
      <c r="P167" s="115"/>
      <c r="Q167" s="116">
        <v>0</v>
      </c>
      <c r="R167" s="115"/>
      <c r="S167" s="116">
        <v>0</v>
      </c>
      <c r="T167" s="115"/>
      <c r="U167" s="124">
        <v>0</v>
      </c>
      <c r="V167" s="121"/>
      <c r="W167" s="115"/>
      <c r="X167" s="124">
        <v>11057500</v>
      </c>
      <c r="Y167" s="121"/>
      <c r="Z167" s="115"/>
      <c r="AA167" s="115"/>
      <c r="AB167" s="117" t="s">
        <v>437</v>
      </c>
    </row>
    <row r="168" spans="1:28" ht="12.75" customHeight="1" x14ac:dyDescent="0.2">
      <c r="A168" s="120" t="s">
        <v>1475</v>
      </c>
      <c r="B168" s="121"/>
      <c r="C168" s="122" t="s">
        <v>1476</v>
      </c>
      <c r="D168" s="123"/>
      <c r="E168" s="123"/>
      <c r="F168" s="121"/>
      <c r="G168" s="116">
        <v>0</v>
      </c>
      <c r="H168" s="115"/>
      <c r="I168" s="116">
        <v>348152269</v>
      </c>
      <c r="J168" s="115"/>
      <c r="K168" s="124">
        <v>0</v>
      </c>
      <c r="L168" s="121"/>
      <c r="M168" s="115"/>
      <c r="N168" s="124">
        <v>348152269</v>
      </c>
      <c r="O168" s="121"/>
      <c r="P168" s="115"/>
      <c r="Q168" s="116">
        <v>0</v>
      </c>
      <c r="R168" s="115"/>
      <c r="S168" s="116">
        <v>0</v>
      </c>
      <c r="T168" s="115"/>
      <c r="U168" s="124">
        <v>0</v>
      </c>
      <c r="V168" s="121"/>
      <c r="W168" s="115"/>
      <c r="X168" s="124">
        <v>348152269</v>
      </c>
      <c r="Y168" s="121"/>
      <c r="Z168" s="115"/>
      <c r="AA168" s="115"/>
      <c r="AB168" s="117" t="s">
        <v>569</v>
      </c>
    </row>
    <row r="169" spans="1:28" ht="12.75" customHeight="1" x14ac:dyDescent="0.2">
      <c r="A169" s="120" t="s">
        <v>1477</v>
      </c>
      <c r="B169" s="121"/>
      <c r="C169" s="122" t="s">
        <v>1478</v>
      </c>
      <c r="D169" s="123"/>
      <c r="E169" s="123"/>
      <c r="F169" s="121"/>
      <c r="G169" s="116">
        <v>0</v>
      </c>
      <c r="H169" s="115"/>
      <c r="I169" s="116">
        <v>88709740</v>
      </c>
      <c r="J169" s="115"/>
      <c r="K169" s="124">
        <v>0</v>
      </c>
      <c r="L169" s="121"/>
      <c r="M169" s="115"/>
      <c r="N169" s="124">
        <v>88709740</v>
      </c>
      <c r="O169" s="121"/>
      <c r="P169" s="115"/>
      <c r="Q169" s="116">
        <v>0</v>
      </c>
      <c r="R169" s="115"/>
      <c r="S169" s="116">
        <v>0</v>
      </c>
      <c r="T169" s="115"/>
      <c r="U169" s="124">
        <v>0</v>
      </c>
      <c r="V169" s="121"/>
      <c r="W169" s="115"/>
      <c r="X169" s="124">
        <v>88709740</v>
      </c>
      <c r="Y169" s="121"/>
      <c r="Z169" s="115"/>
      <c r="AA169" s="115"/>
      <c r="AB169" s="117" t="s">
        <v>567</v>
      </c>
    </row>
    <row r="170" spans="1:28" ht="12.75" customHeight="1" x14ac:dyDescent="0.2">
      <c r="A170" s="120" t="s">
        <v>263</v>
      </c>
      <c r="B170" s="121"/>
      <c r="C170" s="122" t="s">
        <v>264</v>
      </c>
      <c r="D170" s="123"/>
      <c r="E170" s="123"/>
      <c r="F170" s="121"/>
      <c r="G170" s="116">
        <v>1137159184</v>
      </c>
      <c r="H170" s="115"/>
      <c r="I170" s="116">
        <v>0</v>
      </c>
      <c r="J170" s="115"/>
      <c r="K170" s="124">
        <v>1137159184</v>
      </c>
      <c r="L170" s="121"/>
      <c r="M170" s="115"/>
      <c r="N170" s="124">
        <v>0</v>
      </c>
      <c r="O170" s="121"/>
      <c r="P170" s="115"/>
      <c r="Q170" s="116">
        <v>0</v>
      </c>
      <c r="R170" s="115"/>
      <c r="S170" s="116">
        <v>0</v>
      </c>
      <c r="T170" s="115"/>
      <c r="U170" s="124">
        <v>1137159184</v>
      </c>
      <c r="V170" s="121"/>
      <c r="W170" s="115"/>
      <c r="X170" s="124">
        <v>0</v>
      </c>
      <c r="Y170" s="121"/>
      <c r="Z170" s="115"/>
      <c r="AA170" s="115"/>
      <c r="AB170" s="117" t="s">
        <v>742</v>
      </c>
    </row>
    <row r="171" spans="1:28" ht="12.75" customHeight="1" x14ac:dyDescent="0.2">
      <c r="A171" s="120" t="s">
        <v>265</v>
      </c>
      <c r="B171" s="121"/>
      <c r="C171" s="122" t="s">
        <v>266</v>
      </c>
      <c r="D171" s="123"/>
      <c r="E171" s="123"/>
      <c r="F171" s="121"/>
      <c r="G171" s="116">
        <v>13162958</v>
      </c>
      <c r="H171" s="115"/>
      <c r="I171" s="116">
        <v>0</v>
      </c>
      <c r="J171" s="115"/>
      <c r="K171" s="124">
        <v>13162958</v>
      </c>
      <c r="L171" s="121"/>
      <c r="M171" s="115"/>
      <c r="N171" s="124">
        <v>0</v>
      </c>
      <c r="O171" s="121"/>
      <c r="P171" s="115"/>
      <c r="Q171" s="116">
        <v>0</v>
      </c>
      <c r="R171" s="115"/>
      <c r="S171" s="116">
        <v>0</v>
      </c>
      <c r="T171" s="115"/>
      <c r="U171" s="124">
        <v>13162958</v>
      </c>
      <c r="V171" s="121"/>
      <c r="W171" s="115"/>
      <c r="X171" s="124">
        <v>0</v>
      </c>
      <c r="Y171" s="121"/>
      <c r="Z171" s="115"/>
      <c r="AA171" s="115"/>
      <c r="AB171" s="117" t="s">
        <v>742</v>
      </c>
    </row>
    <row r="172" spans="1:28" ht="12.75" customHeight="1" x14ac:dyDescent="0.2">
      <c r="A172" s="120" t="s">
        <v>267</v>
      </c>
      <c r="B172" s="121"/>
      <c r="C172" s="122" t="s">
        <v>268</v>
      </c>
      <c r="D172" s="123"/>
      <c r="E172" s="123"/>
      <c r="F172" s="121"/>
      <c r="G172" s="116">
        <v>628682</v>
      </c>
      <c r="H172" s="115"/>
      <c r="I172" s="116">
        <v>0</v>
      </c>
      <c r="J172" s="115"/>
      <c r="K172" s="124">
        <v>628682</v>
      </c>
      <c r="L172" s="121"/>
      <c r="M172" s="115"/>
      <c r="N172" s="124">
        <v>0</v>
      </c>
      <c r="O172" s="121"/>
      <c r="P172" s="115"/>
      <c r="Q172" s="116">
        <v>0</v>
      </c>
      <c r="R172" s="115"/>
      <c r="S172" s="116">
        <v>0</v>
      </c>
      <c r="T172" s="115"/>
      <c r="U172" s="124">
        <v>628682</v>
      </c>
      <c r="V172" s="121"/>
      <c r="W172" s="115"/>
      <c r="X172" s="124">
        <v>0</v>
      </c>
      <c r="Y172" s="121"/>
      <c r="Z172" s="115"/>
      <c r="AA172" s="115"/>
      <c r="AB172" s="117" t="s">
        <v>742</v>
      </c>
    </row>
    <row r="173" spans="1:28" ht="12.75" customHeight="1" x14ac:dyDescent="0.2">
      <c r="A173" s="120" t="s">
        <v>1499</v>
      </c>
      <c r="B173" s="121"/>
      <c r="C173" s="122" t="s">
        <v>1500</v>
      </c>
      <c r="D173" s="123"/>
      <c r="E173" s="123"/>
      <c r="F173" s="121"/>
      <c r="G173" s="116">
        <v>361</v>
      </c>
      <c r="H173" s="115"/>
      <c r="I173" s="116">
        <v>0</v>
      </c>
      <c r="J173" s="115"/>
      <c r="K173" s="124">
        <v>361</v>
      </c>
      <c r="L173" s="121"/>
      <c r="M173" s="115"/>
      <c r="N173" s="124">
        <v>0</v>
      </c>
      <c r="O173" s="121"/>
      <c r="P173" s="115"/>
      <c r="Q173" s="116">
        <v>0</v>
      </c>
      <c r="R173" s="115"/>
      <c r="S173" s="116">
        <v>0</v>
      </c>
      <c r="T173" s="115"/>
      <c r="U173" s="124">
        <v>361</v>
      </c>
      <c r="V173" s="121"/>
      <c r="W173" s="115"/>
      <c r="X173" s="124">
        <v>0</v>
      </c>
      <c r="Y173" s="121"/>
      <c r="Z173" s="115"/>
      <c r="AA173" s="115"/>
      <c r="AB173" s="117" t="s">
        <v>746</v>
      </c>
    </row>
    <row r="174" spans="1:28" ht="12.75" customHeight="1" x14ac:dyDescent="0.2">
      <c r="A174" s="120" t="s">
        <v>269</v>
      </c>
      <c r="B174" s="121"/>
      <c r="C174" s="122" t="s">
        <v>270</v>
      </c>
      <c r="D174" s="123"/>
      <c r="E174" s="123"/>
      <c r="F174" s="121"/>
      <c r="G174" s="116">
        <v>2793120</v>
      </c>
      <c r="H174" s="115"/>
      <c r="I174" s="116">
        <v>0</v>
      </c>
      <c r="J174" s="115"/>
      <c r="K174" s="124">
        <v>2793120</v>
      </c>
      <c r="L174" s="121"/>
      <c r="M174" s="115"/>
      <c r="N174" s="124">
        <v>0</v>
      </c>
      <c r="O174" s="121"/>
      <c r="P174" s="115"/>
      <c r="Q174" s="116">
        <v>0</v>
      </c>
      <c r="R174" s="115"/>
      <c r="S174" s="116">
        <v>0</v>
      </c>
      <c r="T174" s="115"/>
      <c r="U174" s="124">
        <v>2793120</v>
      </c>
      <c r="V174" s="121"/>
      <c r="W174" s="115"/>
      <c r="X174" s="124">
        <v>0</v>
      </c>
      <c r="Y174" s="121"/>
      <c r="Z174" s="115"/>
      <c r="AA174" s="115"/>
      <c r="AB174" s="117" t="s">
        <v>790</v>
      </c>
    </row>
    <row r="175" spans="1:28" ht="12.75" customHeight="1" x14ac:dyDescent="0.2">
      <c r="A175" s="120" t="s">
        <v>271</v>
      </c>
      <c r="B175" s="121"/>
      <c r="C175" s="122" t="s">
        <v>272</v>
      </c>
      <c r="D175" s="123"/>
      <c r="E175" s="123"/>
      <c r="F175" s="121"/>
      <c r="G175" s="116">
        <v>4028808</v>
      </c>
      <c r="H175" s="115"/>
      <c r="I175" s="116">
        <v>0</v>
      </c>
      <c r="J175" s="115"/>
      <c r="K175" s="124">
        <v>4028808</v>
      </c>
      <c r="L175" s="121"/>
      <c r="M175" s="115"/>
      <c r="N175" s="124">
        <v>0</v>
      </c>
      <c r="O175" s="121"/>
      <c r="P175" s="115"/>
      <c r="Q175" s="116">
        <v>0</v>
      </c>
      <c r="R175" s="115"/>
      <c r="S175" s="116">
        <v>0</v>
      </c>
      <c r="T175" s="115"/>
      <c r="U175" s="124">
        <v>4028808</v>
      </c>
      <c r="V175" s="121"/>
      <c r="W175" s="115"/>
      <c r="X175" s="124">
        <v>0</v>
      </c>
      <c r="Y175" s="121"/>
      <c r="Z175" s="115"/>
      <c r="AA175" s="115"/>
      <c r="AB175" s="117" t="s">
        <v>792</v>
      </c>
    </row>
    <row r="176" spans="1:28" ht="12.75" customHeight="1" x14ac:dyDescent="0.2">
      <c r="A176" s="120" t="s">
        <v>273</v>
      </c>
      <c r="B176" s="121"/>
      <c r="C176" s="122" t="s">
        <v>274</v>
      </c>
      <c r="D176" s="123"/>
      <c r="E176" s="123"/>
      <c r="F176" s="121"/>
      <c r="G176" s="116">
        <v>260386</v>
      </c>
      <c r="H176" s="115"/>
      <c r="I176" s="116">
        <v>0</v>
      </c>
      <c r="J176" s="115"/>
      <c r="K176" s="124">
        <v>260386</v>
      </c>
      <c r="L176" s="121"/>
      <c r="M176" s="115"/>
      <c r="N176" s="124">
        <v>0</v>
      </c>
      <c r="O176" s="121"/>
      <c r="P176" s="115"/>
      <c r="Q176" s="116">
        <v>0</v>
      </c>
      <c r="R176" s="115"/>
      <c r="S176" s="116">
        <v>0</v>
      </c>
      <c r="T176" s="115"/>
      <c r="U176" s="124">
        <v>260386</v>
      </c>
      <c r="V176" s="121"/>
      <c r="W176" s="115"/>
      <c r="X176" s="124">
        <v>0</v>
      </c>
      <c r="Y176" s="121"/>
      <c r="Z176" s="115"/>
      <c r="AA176" s="115"/>
      <c r="AB176" s="117" t="s">
        <v>796</v>
      </c>
    </row>
    <row r="177" spans="1:28" ht="12.75" customHeight="1" x14ac:dyDescent="0.2">
      <c r="A177" s="120" t="s">
        <v>275</v>
      </c>
      <c r="B177" s="121"/>
      <c r="C177" s="122" t="s">
        <v>276</v>
      </c>
      <c r="D177" s="123"/>
      <c r="E177" s="123"/>
      <c r="F177" s="121"/>
      <c r="G177" s="116">
        <v>25877804</v>
      </c>
      <c r="H177" s="115"/>
      <c r="I177" s="116">
        <v>0</v>
      </c>
      <c r="J177" s="115"/>
      <c r="K177" s="124">
        <v>25877804</v>
      </c>
      <c r="L177" s="121"/>
      <c r="M177" s="115"/>
      <c r="N177" s="124">
        <v>0</v>
      </c>
      <c r="O177" s="121"/>
      <c r="P177" s="115"/>
      <c r="Q177" s="116">
        <v>0</v>
      </c>
      <c r="R177" s="115"/>
      <c r="S177" s="116">
        <v>0</v>
      </c>
      <c r="T177" s="115"/>
      <c r="U177" s="124">
        <v>25877804</v>
      </c>
      <c r="V177" s="121"/>
      <c r="W177" s="115"/>
      <c r="X177" s="124">
        <v>0</v>
      </c>
      <c r="Y177" s="121"/>
      <c r="Z177" s="115"/>
      <c r="AA177" s="115"/>
      <c r="AB177" s="117" t="s">
        <v>800</v>
      </c>
    </row>
    <row r="178" spans="1:28" ht="12.75" customHeight="1" x14ac:dyDescent="0.2">
      <c r="A178" s="120" t="s">
        <v>277</v>
      </c>
      <c r="B178" s="121"/>
      <c r="C178" s="122" t="s">
        <v>278</v>
      </c>
      <c r="D178" s="123"/>
      <c r="E178" s="123"/>
      <c r="F178" s="121"/>
      <c r="G178" s="116">
        <v>23487151</v>
      </c>
      <c r="H178" s="115"/>
      <c r="I178" s="116">
        <v>0</v>
      </c>
      <c r="J178" s="115"/>
      <c r="K178" s="124">
        <v>23487151</v>
      </c>
      <c r="L178" s="121"/>
      <c r="M178" s="115"/>
      <c r="N178" s="124">
        <v>0</v>
      </c>
      <c r="O178" s="121"/>
      <c r="P178" s="115"/>
      <c r="Q178" s="116">
        <v>0</v>
      </c>
      <c r="R178" s="115"/>
      <c r="S178" s="116">
        <v>0</v>
      </c>
      <c r="T178" s="115"/>
      <c r="U178" s="124">
        <v>23487151</v>
      </c>
      <c r="V178" s="121"/>
      <c r="W178" s="115"/>
      <c r="X178" s="124">
        <v>0</v>
      </c>
      <c r="Y178" s="121"/>
      <c r="Z178" s="115"/>
      <c r="AA178" s="115"/>
      <c r="AB178" s="117" t="s">
        <v>818</v>
      </c>
    </row>
    <row r="179" spans="1:28" ht="12.75" customHeight="1" x14ac:dyDescent="0.2">
      <c r="A179" s="120" t="s">
        <v>279</v>
      </c>
      <c r="B179" s="121"/>
      <c r="C179" s="122" t="s">
        <v>280</v>
      </c>
      <c r="D179" s="123"/>
      <c r="E179" s="123"/>
      <c r="F179" s="121"/>
      <c r="G179" s="116">
        <v>43205413</v>
      </c>
      <c r="H179" s="115"/>
      <c r="I179" s="116">
        <v>0</v>
      </c>
      <c r="J179" s="115"/>
      <c r="K179" s="124">
        <v>43205413</v>
      </c>
      <c r="L179" s="121"/>
      <c r="M179" s="115"/>
      <c r="N179" s="124">
        <v>0</v>
      </c>
      <c r="O179" s="121"/>
      <c r="P179" s="115"/>
      <c r="Q179" s="116">
        <v>0</v>
      </c>
      <c r="R179" s="115"/>
      <c r="S179" s="116">
        <v>0</v>
      </c>
      <c r="T179" s="115"/>
      <c r="U179" s="124">
        <v>43205413</v>
      </c>
      <c r="V179" s="121"/>
      <c r="W179" s="115"/>
      <c r="X179" s="124">
        <v>0</v>
      </c>
      <c r="Y179" s="121"/>
      <c r="Z179" s="115"/>
      <c r="AA179" s="115"/>
      <c r="AB179" s="117" t="s">
        <v>830</v>
      </c>
    </row>
    <row r="180" spans="1:28" ht="12.75" customHeight="1" x14ac:dyDescent="0.2">
      <c r="A180" s="120" t="s">
        <v>281</v>
      </c>
      <c r="B180" s="121"/>
      <c r="C180" s="122" t="s">
        <v>282</v>
      </c>
      <c r="D180" s="123"/>
      <c r="E180" s="123"/>
      <c r="F180" s="121"/>
      <c r="G180" s="116">
        <v>35835796</v>
      </c>
      <c r="H180" s="115"/>
      <c r="I180" s="116">
        <v>0</v>
      </c>
      <c r="J180" s="115"/>
      <c r="K180" s="124">
        <v>35835796</v>
      </c>
      <c r="L180" s="121"/>
      <c r="M180" s="115"/>
      <c r="N180" s="124">
        <v>0</v>
      </c>
      <c r="O180" s="121"/>
      <c r="P180" s="115"/>
      <c r="Q180" s="116">
        <v>0</v>
      </c>
      <c r="R180" s="115"/>
      <c r="S180" s="116">
        <v>0</v>
      </c>
      <c r="T180" s="115"/>
      <c r="U180" s="124">
        <v>35835796</v>
      </c>
      <c r="V180" s="121"/>
      <c r="W180" s="115"/>
      <c r="X180" s="124">
        <v>0</v>
      </c>
      <c r="Y180" s="121"/>
      <c r="Z180" s="115"/>
      <c r="AA180" s="115"/>
      <c r="AB180" s="117" t="s">
        <v>855</v>
      </c>
    </row>
    <row r="181" spans="1:28" ht="12.75" customHeight="1" x14ac:dyDescent="0.2">
      <c r="A181" s="120" t="s">
        <v>283</v>
      </c>
      <c r="B181" s="121"/>
      <c r="C181" s="122" t="s">
        <v>284</v>
      </c>
      <c r="D181" s="123"/>
      <c r="E181" s="123"/>
      <c r="F181" s="121"/>
      <c r="G181" s="116">
        <v>1069945322</v>
      </c>
      <c r="H181" s="115"/>
      <c r="I181" s="116">
        <v>0</v>
      </c>
      <c r="J181" s="115"/>
      <c r="K181" s="124">
        <v>1069945322</v>
      </c>
      <c r="L181" s="121"/>
      <c r="M181" s="115"/>
      <c r="N181" s="124">
        <v>0</v>
      </c>
      <c r="O181" s="121"/>
      <c r="P181" s="115"/>
      <c r="Q181" s="116">
        <v>0</v>
      </c>
      <c r="R181" s="115"/>
      <c r="S181" s="116">
        <v>0</v>
      </c>
      <c r="T181" s="115"/>
      <c r="U181" s="124">
        <v>1069945322</v>
      </c>
      <c r="V181" s="121"/>
      <c r="W181" s="115"/>
      <c r="X181" s="124">
        <v>0</v>
      </c>
      <c r="Y181" s="121"/>
      <c r="Z181" s="115"/>
      <c r="AA181" s="115"/>
      <c r="AB181" s="117" t="s">
        <v>867</v>
      </c>
    </row>
    <row r="182" spans="1:28" ht="12.75" customHeight="1" x14ac:dyDescent="0.2">
      <c r="A182" s="120" t="s">
        <v>285</v>
      </c>
      <c r="B182" s="121"/>
      <c r="C182" s="122" t="s">
        <v>286</v>
      </c>
      <c r="D182" s="123"/>
      <c r="E182" s="123"/>
      <c r="F182" s="121"/>
      <c r="G182" s="116">
        <v>1595055</v>
      </c>
      <c r="H182" s="115"/>
      <c r="I182" s="116">
        <v>0</v>
      </c>
      <c r="J182" s="115"/>
      <c r="K182" s="124">
        <v>1595055</v>
      </c>
      <c r="L182" s="121"/>
      <c r="M182" s="115"/>
      <c r="N182" s="124">
        <v>0</v>
      </c>
      <c r="O182" s="121"/>
      <c r="P182" s="115"/>
      <c r="Q182" s="116">
        <v>0</v>
      </c>
      <c r="R182" s="115"/>
      <c r="S182" s="116">
        <v>0</v>
      </c>
      <c r="T182" s="115"/>
      <c r="U182" s="124">
        <v>1595055</v>
      </c>
      <c r="V182" s="121"/>
      <c r="W182" s="115"/>
      <c r="X182" s="124">
        <v>0</v>
      </c>
      <c r="Y182" s="121"/>
      <c r="Z182" s="115"/>
      <c r="AA182" s="115"/>
      <c r="AB182" s="117" t="s">
        <v>885</v>
      </c>
    </row>
    <row r="183" spans="1:28" ht="12.75" customHeight="1" x14ac:dyDescent="0.2">
      <c r="A183" s="120" t="s">
        <v>287</v>
      </c>
      <c r="B183" s="121"/>
      <c r="C183" s="122" t="s">
        <v>288</v>
      </c>
      <c r="D183" s="123"/>
      <c r="E183" s="123"/>
      <c r="F183" s="121"/>
      <c r="G183" s="116">
        <v>373684</v>
      </c>
      <c r="H183" s="115"/>
      <c r="I183" s="116">
        <v>0</v>
      </c>
      <c r="J183" s="115"/>
      <c r="K183" s="124">
        <v>373684</v>
      </c>
      <c r="L183" s="121"/>
      <c r="M183" s="115"/>
      <c r="N183" s="124">
        <v>0</v>
      </c>
      <c r="O183" s="121"/>
      <c r="P183" s="115"/>
      <c r="Q183" s="116">
        <v>0</v>
      </c>
      <c r="R183" s="115"/>
      <c r="S183" s="116">
        <v>0</v>
      </c>
      <c r="T183" s="115"/>
      <c r="U183" s="124">
        <v>373684</v>
      </c>
      <c r="V183" s="121"/>
      <c r="W183" s="115"/>
      <c r="X183" s="124">
        <v>0</v>
      </c>
      <c r="Y183" s="121"/>
      <c r="Z183" s="115"/>
      <c r="AA183" s="115"/>
      <c r="AB183" s="117" t="s">
        <v>885</v>
      </c>
    </row>
    <row r="184" spans="1:28" ht="12.75" customHeight="1" x14ac:dyDescent="0.2">
      <c r="A184" s="120" t="s">
        <v>289</v>
      </c>
      <c r="B184" s="121"/>
      <c r="C184" s="122" t="s">
        <v>290</v>
      </c>
      <c r="D184" s="123"/>
      <c r="E184" s="123"/>
      <c r="F184" s="121"/>
      <c r="G184" s="116">
        <v>1761419</v>
      </c>
      <c r="H184" s="115"/>
      <c r="I184" s="116">
        <v>0</v>
      </c>
      <c r="J184" s="115"/>
      <c r="K184" s="124">
        <v>1761419</v>
      </c>
      <c r="L184" s="121"/>
      <c r="M184" s="115"/>
      <c r="N184" s="124">
        <v>0</v>
      </c>
      <c r="O184" s="121"/>
      <c r="P184" s="115"/>
      <c r="Q184" s="116">
        <v>0</v>
      </c>
      <c r="R184" s="115"/>
      <c r="S184" s="116">
        <v>0</v>
      </c>
      <c r="T184" s="115"/>
      <c r="U184" s="124">
        <v>1761419</v>
      </c>
      <c r="V184" s="121"/>
      <c r="W184" s="115"/>
      <c r="X184" s="124">
        <v>0</v>
      </c>
      <c r="Y184" s="121"/>
      <c r="Z184" s="115"/>
      <c r="AA184" s="115"/>
      <c r="AB184" s="117" t="s">
        <v>891</v>
      </c>
    </row>
    <row r="185" spans="1:28" ht="12.75" customHeight="1" x14ac:dyDescent="0.2">
      <c r="A185" s="120" t="s">
        <v>291</v>
      </c>
      <c r="B185" s="121"/>
      <c r="C185" s="122" t="s">
        <v>292</v>
      </c>
      <c r="D185" s="123"/>
      <c r="E185" s="123"/>
      <c r="F185" s="121"/>
      <c r="G185" s="116">
        <v>34551321</v>
      </c>
      <c r="H185" s="115"/>
      <c r="I185" s="116">
        <v>0</v>
      </c>
      <c r="J185" s="115"/>
      <c r="K185" s="124">
        <v>34551321</v>
      </c>
      <c r="L185" s="121"/>
      <c r="M185" s="115"/>
      <c r="N185" s="124">
        <v>0</v>
      </c>
      <c r="O185" s="121"/>
      <c r="P185" s="115"/>
      <c r="Q185" s="116">
        <v>0</v>
      </c>
      <c r="R185" s="115"/>
      <c r="S185" s="116">
        <v>0</v>
      </c>
      <c r="T185" s="115"/>
      <c r="U185" s="124">
        <v>34551321</v>
      </c>
      <c r="V185" s="121"/>
      <c r="W185" s="115"/>
      <c r="X185" s="124">
        <v>0</v>
      </c>
      <c r="Y185" s="121"/>
      <c r="Z185" s="115"/>
      <c r="AA185" s="115"/>
      <c r="AB185" s="117" t="s">
        <v>891</v>
      </c>
    </row>
    <row r="186" spans="1:28" ht="12.75" customHeight="1" x14ac:dyDescent="0.2">
      <c r="A186" s="120" t="s">
        <v>293</v>
      </c>
      <c r="B186" s="121"/>
      <c r="C186" s="122" t="s">
        <v>294</v>
      </c>
      <c r="D186" s="123"/>
      <c r="E186" s="123"/>
      <c r="F186" s="121"/>
      <c r="G186" s="116">
        <v>49748829</v>
      </c>
      <c r="H186" s="115"/>
      <c r="I186" s="116">
        <v>0</v>
      </c>
      <c r="J186" s="115"/>
      <c r="K186" s="124">
        <v>49748829</v>
      </c>
      <c r="L186" s="121"/>
      <c r="M186" s="115"/>
      <c r="N186" s="124">
        <v>0</v>
      </c>
      <c r="O186" s="121"/>
      <c r="P186" s="115"/>
      <c r="Q186" s="116">
        <v>0</v>
      </c>
      <c r="R186" s="115"/>
      <c r="S186" s="116">
        <v>0</v>
      </c>
      <c r="T186" s="115"/>
      <c r="U186" s="124">
        <v>49748829</v>
      </c>
      <c r="V186" s="121"/>
      <c r="W186" s="115"/>
      <c r="X186" s="124">
        <v>0</v>
      </c>
      <c r="Y186" s="121"/>
      <c r="Z186" s="115"/>
      <c r="AA186" s="115"/>
      <c r="AB186" s="117" t="s">
        <v>891</v>
      </c>
    </row>
    <row r="187" spans="1:28" ht="12.75" customHeight="1" x14ac:dyDescent="0.2">
      <c r="A187" s="120" t="s">
        <v>295</v>
      </c>
      <c r="B187" s="121"/>
      <c r="C187" s="122" t="s">
        <v>296</v>
      </c>
      <c r="D187" s="123"/>
      <c r="E187" s="123"/>
      <c r="F187" s="121"/>
      <c r="G187" s="116">
        <v>490380362</v>
      </c>
      <c r="H187" s="115"/>
      <c r="I187" s="116">
        <v>0</v>
      </c>
      <c r="J187" s="115"/>
      <c r="K187" s="124">
        <v>490380362</v>
      </c>
      <c r="L187" s="121"/>
      <c r="M187" s="115"/>
      <c r="N187" s="124">
        <v>0</v>
      </c>
      <c r="O187" s="121"/>
      <c r="P187" s="115"/>
      <c r="Q187" s="116">
        <v>0</v>
      </c>
      <c r="R187" s="115"/>
      <c r="S187" s="116">
        <v>0</v>
      </c>
      <c r="T187" s="115"/>
      <c r="U187" s="124">
        <v>490380362</v>
      </c>
      <c r="V187" s="121"/>
      <c r="W187" s="115"/>
      <c r="X187" s="124">
        <v>0</v>
      </c>
      <c r="Y187" s="121"/>
      <c r="Z187" s="115"/>
      <c r="AA187" s="115"/>
      <c r="AB187" s="117" t="s">
        <v>906</v>
      </c>
    </row>
    <row r="188" spans="1:28" ht="12.75" customHeight="1" x14ac:dyDescent="0.2">
      <c r="A188" s="120" t="s">
        <v>297</v>
      </c>
      <c r="B188" s="121"/>
      <c r="C188" s="122" t="s">
        <v>298</v>
      </c>
      <c r="D188" s="123"/>
      <c r="E188" s="123"/>
      <c r="F188" s="121"/>
      <c r="G188" s="116">
        <v>72701757</v>
      </c>
      <c r="H188" s="115"/>
      <c r="I188" s="116">
        <v>0</v>
      </c>
      <c r="J188" s="115"/>
      <c r="K188" s="124">
        <v>72701757</v>
      </c>
      <c r="L188" s="121"/>
      <c r="M188" s="115"/>
      <c r="N188" s="124">
        <v>0</v>
      </c>
      <c r="O188" s="121"/>
      <c r="P188" s="115"/>
      <c r="Q188" s="116">
        <v>0</v>
      </c>
      <c r="R188" s="115"/>
      <c r="S188" s="116">
        <v>0</v>
      </c>
      <c r="T188" s="115"/>
      <c r="U188" s="124">
        <v>72701757</v>
      </c>
      <c r="V188" s="121"/>
      <c r="W188" s="115"/>
      <c r="X188" s="124">
        <v>0</v>
      </c>
      <c r="Y188" s="121"/>
      <c r="Z188" s="115"/>
      <c r="AA188" s="115"/>
      <c r="AB188" s="117" t="s">
        <v>927</v>
      </c>
    </row>
    <row r="189" spans="1:28" ht="12.75" customHeight="1" x14ac:dyDescent="0.2">
      <c r="A189" s="120" t="s">
        <v>1455</v>
      </c>
      <c r="B189" s="121"/>
      <c r="C189" s="122" t="s">
        <v>1456</v>
      </c>
      <c r="D189" s="123"/>
      <c r="E189" s="123"/>
      <c r="F189" s="121"/>
      <c r="G189" s="116">
        <v>13727148</v>
      </c>
      <c r="H189" s="115"/>
      <c r="I189" s="116">
        <v>0</v>
      </c>
      <c r="J189" s="115"/>
      <c r="K189" s="124">
        <v>13727148</v>
      </c>
      <c r="L189" s="121"/>
      <c r="M189" s="115"/>
      <c r="N189" s="124">
        <v>0</v>
      </c>
      <c r="O189" s="121"/>
      <c r="P189" s="115"/>
      <c r="Q189" s="116">
        <v>0</v>
      </c>
      <c r="R189" s="115"/>
      <c r="S189" s="116">
        <v>0</v>
      </c>
      <c r="T189" s="115"/>
      <c r="U189" s="124">
        <v>13727148</v>
      </c>
      <c r="V189" s="121"/>
      <c r="W189" s="115"/>
      <c r="X189" s="124">
        <v>0</v>
      </c>
      <c r="Y189" s="121"/>
      <c r="Z189" s="115"/>
      <c r="AA189" s="115"/>
      <c r="AB189" s="117" t="s">
        <v>937</v>
      </c>
    </row>
    <row r="190" spans="1:28" ht="12.75" customHeight="1" x14ac:dyDescent="0.2">
      <c r="A190" s="120" t="s">
        <v>1501</v>
      </c>
      <c r="B190" s="121"/>
      <c r="C190" s="122" t="s">
        <v>940</v>
      </c>
      <c r="D190" s="123"/>
      <c r="E190" s="123"/>
      <c r="F190" s="121"/>
      <c r="G190" s="116">
        <v>10597476</v>
      </c>
      <c r="H190" s="115"/>
      <c r="I190" s="116">
        <v>0</v>
      </c>
      <c r="J190" s="115"/>
      <c r="K190" s="124">
        <v>10597476</v>
      </c>
      <c r="L190" s="121"/>
      <c r="M190" s="115"/>
      <c r="N190" s="124">
        <v>0</v>
      </c>
      <c r="O190" s="121"/>
      <c r="P190" s="115"/>
      <c r="Q190" s="116">
        <v>0</v>
      </c>
      <c r="R190" s="115"/>
      <c r="S190" s="116">
        <v>0</v>
      </c>
      <c r="T190" s="115"/>
      <c r="U190" s="124">
        <v>10597476</v>
      </c>
      <c r="V190" s="121"/>
      <c r="W190" s="115"/>
      <c r="X190" s="124">
        <v>0</v>
      </c>
      <c r="Y190" s="121"/>
      <c r="Z190" s="115"/>
      <c r="AA190" s="115"/>
      <c r="AB190" s="117" t="s">
        <v>939</v>
      </c>
    </row>
    <row r="191" spans="1:28" ht="12.75" customHeight="1" x14ac:dyDescent="0.2">
      <c r="A191" s="120" t="s">
        <v>299</v>
      </c>
      <c r="B191" s="121"/>
      <c r="C191" s="122" t="s">
        <v>300</v>
      </c>
      <c r="D191" s="123"/>
      <c r="E191" s="123"/>
      <c r="F191" s="121"/>
      <c r="G191" s="116">
        <v>5581950</v>
      </c>
      <c r="H191" s="115"/>
      <c r="I191" s="116">
        <v>0</v>
      </c>
      <c r="J191" s="115"/>
      <c r="K191" s="124">
        <v>5581950</v>
      </c>
      <c r="L191" s="121"/>
      <c r="M191" s="115"/>
      <c r="N191" s="124">
        <v>0</v>
      </c>
      <c r="O191" s="121"/>
      <c r="P191" s="115"/>
      <c r="Q191" s="116">
        <v>0</v>
      </c>
      <c r="R191" s="115"/>
      <c r="S191" s="116">
        <v>0</v>
      </c>
      <c r="T191" s="115"/>
      <c r="U191" s="124">
        <v>5581950</v>
      </c>
      <c r="V191" s="121"/>
      <c r="W191" s="115"/>
      <c r="X191" s="124">
        <v>0</v>
      </c>
      <c r="Y191" s="121"/>
      <c r="Z191" s="115"/>
      <c r="AA191" s="115"/>
      <c r="AB191" s="118" t="s">
        <v>941</v>
      </c>
    </row>
    <row r="192" spans="1:28" ht="12.75" customHeight="1" x14ac:dyDescent="0.2">
      <c r="A192" s="120" t="s">
        <v>301</v>
      </c>
      <c r="B192" s="121"/>
      <c r="C192" s="122" t="s">
        <v>302</v>
      </c>
      <c r="D192" s="123"/>
      <c r="E192" s="123"/>
      <c r="F192" s="121"/>
      <c r="G192" s="116">
        <v>37214</v>
      </c>
      <c r="H192" s="115"/>
      <c r="I192" s="116">
        <v>0</v>
      </c>
      <c r="J192" s="115"/>
      <c r="K192" s="124">
        <v>37214</v>
      </c>
      <c r="L192" s="121"/>
      <c r="M192" s="115"/>
      <c r="N192" s="124">
        <v>0</v>
      </c>
      <c r="O192" s="121"/>
      <c r="P192" s="115"/>
      <c r="Q192" s="116">
        <v>0</v>
      </c>
      <c r="R192" s="115"/>
      <c r="S192" s="116">
        <v>0</v>
      </c>
      <c r="T192" s="115"/>
      <c r="U192" s="124">
        <v>37214</v>
      </c>
      <c r="V192" s="121"/>
      <c r="W192" s="115"/>
      <c r="X192" s="124">
        <v>0</v>
      </c>
      <c r="Y192" s="121"/>
      <c r="Z192" s="115"/>
      <c r="AA192" s="115"/>
      <c r="AB192" s="118" t="s">
        <v>941</v>
      </c>
    </row>
    <row r="193" spans="1:28" ht="12.75" customHeight="1" x14ac:dyDescent="0.2">
      <c r="A193" s="120" t="s">
        <v>303</v>
      </c>
      <c r="B193" s="121"/>
      <c r="C193" s="122" t="s">
        <v>304</v>
      </c>
      <c r="D193" s="123"/>
      <c r="E193" s="123"/>
      <c r="F193" s="121"/>
      <c r="G193" s="116">
        <v>157200</v>
      </c>
      <c r="H193" s="115"/>
      <c r="I193" s="116">
        <v>0</v>
      </c>
      <c r="J193" s="115"/>
      <c r="K193" s="124">
        <v>157200</v>
      </c>
      <c r="L193" s="121"/>
      <c r="M193" s="115"/>
      <c r="N193" s="124">
        <v>0</v>
      </c>
      <c r="O193" s="121"/>
      <c r="P193" s="115"/>
      <c r="Q193" s="116">
        <v>0</v>
      </c>
      <c r="R193" s="115"/>
      <c r="S193" s="116">
        <v>0</v>
      </c>
      <c r="T193" s="115"/>
      <c r="U193" s="124">
        <v>157200</v>
      </c>
      <c r="V193" s="121"/>
      <c r="W193" s="115"/>
      <c r="X193" s="124">
        <v>0</v>
      </c>
      <c r="Y193" s="121"/>
      <c r="Z193" s="115"/>
      <c r="AA193" s="115"/>
      <c r="AB193" s="118" t="s">
        <v>946</v>
      </c>
    </row>
    <row r="194" spans="1:28" ht="12.75" customHeight="1" x14ac:dyDescent="0.2">
      <c r="A194" s="120" t="s">
        <v>305</v>
      </c>
      <c r="B194" s="121"/>
      <c r="C194" s="122" t="s">
        <v>264</v>
      </c>
      <c r="D194" s="123"/>
      <c r="E194" s="123"/>
      <c r="F194" s="121"/>
      <c r="G194" s="116">
        <v>1393814847</v>
      </c>
      <c r="H194" s="115"/>
      <c r="I194" s="116">
        <v>0</v>
      </c>
      <c r="J194" s="115"/>
      <c r="K194" s="124">
        <v>1393814847</v>
      </c>
      <c r="L194" s="121"/>
      <c r="M194" s="115"/>
      <c r="N194" s="124">
        <v>0</v>
      </c>
      <c r="O194" s="121"/>
      <c r="P194" s="115"/>
      <c r="Q194" s="116">
        <v>0</v>
      </c>
      <c r="R194" s="115"/>
      <c r="S194" s="116">
        <v>0</v>
      </c>
      <c r="T194" s="115"/>
      <c r="U194" s="124">
        <v>1393814847</v>
      </c>
      <c r="V194" s="121"/>
      <c r="W194" s="115"/>
      <c r="X194" s="124">
        <v>0</v>
      </c>
      <c r="Y194" s="121"/>
      <c r="Z194" s="115"/>
      <c r="AA194" s="115"/>
      <c r="AB194" s="118" t="s">
        <v>950</v>
      </c>
    </row>
    <row r="195" spans="1:28" ht="12.75" customHeight="1" x14ac:dyDescent="0.2">
      <c r="A195" s="120" t="s">
        <v>306</v>
      </c>
      <c r="B195" s="121"/>
      <c r="C195" s="122" t="s">
        <v>307</v>
      </c>
      <c r="D195" s="123"/>
      <c r="E195" s="123"/>
      <c r="F195" s="121"/>
      <c r="G195" s="116">
        <v>2078009</v>
      </c>
      <c r="H195" s="115"/>
      <c r="I195" s="116">
        <v>0</v>
      </c>
      <c r="J195" s="115"/>
      <c r="K195" s="124">
        <v>2078009</v>
      </c>
      <c r="L195" s="121"/>
      <c r="M195" s="115"/>
      <c r="N195" s="124">
        <v>0</v>
      </c>
      <c r="O195" s="121"/>
      <c r="P195" s="115"/>
      <c r="Q195" s="116">
        <v>0</v>
      </c>
      <c r="R195" s="115"/>
      <c r="S195" s="116">
        <v>0</v>
      </c>
      <c r="T195" s="115"/>
      <c r="U195" s="124">
        <v>2078009</v>
      </c>
      <c r="V195" s="121"/>
      <c r="W195" s="115"/>
      <c r="X195" s="124">
        <v>0</v>
      </c>
      <c r="Y195" s="121"/>
      <c r="Z195" s="115"/>
      <c r="AA195" s="115"/>
      <c r="AB195" s="118" t="s">
        <v>950</v>
      </c>
    </row>
    <row r="196" spans="1:28" ht="12.75" customHeight="1" x14ac:dyDescent="0.2">
      <c r="A196" s="120" t="s">
        <v>308</v>
      </c>
      <c r="B196" s="121"/>
      <c r="C196" s="122" t="s">
        <v>268</v>
      </c>
      <c r="D196" s="123"/>
      <c r="E196" s="123"/>
      <c r="F196" s="121"/>
      <c r="G196" s="116">
        <v>2065490</v>
      </c>
      <c r="H196" s="115"/>
      <c r="I196" s="116">
        <v>0</v>
      </c>
      <c r="J196" s="115"/>
      <c r="K196" s="124">
        <v>2065490</v>
      </c>
      <c r="L196" s="121"/>
      <c r="M196" s="115"/>
      <c r="N196" s="124">
        <v>0</v>
      </c>
      <c r="O196" s="121"/>
      <c r="P196" s="115"/>
      <c r="Q196" s="116">
        <v>0</v>
      </c>
      <c r="R196" s="115"/>
      <c r="S196" s="116">
        <v>0</v>
      </c>
      <c r="T196" s="115"/>
      <c r="U196" s="124">
        <v>2065490</v>
      </c>
      <c r="V196" s="121"/>
      <c r="W196" s="115"/>
      <c r="X196" s="124">
        <v>0</v>
      </c>
      <c r="Y196" s="121"/>
      <c r="Z196" s="115"/>
      <c r="AA196" s="115"/>
      <c r="AB196" s="118" t="s">
        <v>950</v>
      </c>
    </row>
    <row r="197" spans="1:28" ht="12.75" customHeight="1" x14ac:dyDescent="0.2">
      <c r="A197" s="120" t="s">
        <v>309</v>
      </c>
      <c r="B197" s="121"/>
      <c r="C197" s="122" t="s">
        <v>270</v>
      </c>
      <c r="D197" s="123"/>
      <c r="E197" s="123"/>
      <c r="F197" s="121"/>
      <c r="G197" s="116">
        <v>3679632</v>
      </c>
      <c r="H197" s="115"/>
      <c r="I197" s="116">
        <v>0</v>
      </c>
      <c r="J197" s="115"/>
      <c r="K197" s="124">
        <v>3679632</v>
      </c>
      <c r="L197" s="121"/>
      <c r="M197" s="115"/>
      <c r="N197" s="124">
        <v>0</v>
      </c>
      <c r="O197" s="121"/>
      <c r="P197" s="115"/>
      <c r="Q197" s="116">
        <v>0</v>
      </c>
      <c r="R197" s="115"/>
      <c r="S197" s="116">
        <v>0</v>
      </c>
      <c r="T197" s="115"/>
      <c r="U197" s="124">
        <v>3679632</v>
      </c>
      <c r="V197" s="121"/>
      <c r="W197" s="115"/>
      <c r="X197" s="124">
        <v>0</v>
      </c>
      <c r="Y197" s="121"/>
      <c r="Z197" s="115"/>
      <c r="AA197" s="115"/>
      <c r="AB197" s="118" t="s">
        <v>972</v>
      </c>
    </row>
    <row r="198" spans="1:28" ht="12.75" customHeight="1" x14ac:dyDescent="0.2">
      <c r="A198" s="120" t="s">
        <v>310</v>
      </c>
      <c r="B198" s="121"/>
      <c r="C198" s="122" t="s">
        <v>272</v>
      </c>
      <c r="D198" s="123"/>
      <c r="E198" s="123"/>
      <c r="F198" s="121"/>
      <c r="G198" s="116">
        <v>12584308</v>
      </c>
      <c r="H198" s="115"/>
      <c r="I198" s="116">
        <v>6472752</v>
      </c>
      <c r="J198" s="115"/>
      <c r="K198" s="124">
        <v>6111556</v>
      </c>
      <c r="L198" s="121"/>
      <c r="M198" s="115"/>
      <c r="N198" s="124">
        <v>0</v>
      </c>
      <c r="O198" s="121"/>
      <c r="P198" s="115"/>
      <c r="Q198" s="116">
        <v>0</v>
      </c>
      <c r="R198" s="115"/>
      <c r="S198" s="116">
        <v>0</v>
      </c>
      <c r="T198" s="115"/>
      <c r="U198" s="124">
        <v>6111556</v>
      </c>
      <c r="V198" s="121"/>
      <c r="W198" s="115"/>
      <c r="X198" s="124">
        <v>0</v>
      </c>
      <c r="Y198" s="121"/>
      <c r="Z198" s="115"/>
      <c r="AA198" s="115"/>
      <c r="AB198" s="118" t="s">
        <v>973</v>
      </c>
    </row>
    <row r="199" spans="1:28" ht="12.75" customHeight="1" x14ac:dyDescent="0.2">
      <c r="A199" s="120" t="s">
        <v>311</v>
      </c>
      <c r="B199" s="121"/>
      <c r="C199" s="122" t="s">
        <v>276</v>
      </c>
      <c r="D199" s="123"/>
      <c r="E199" s="123"/>
      <c r="F199" s="121"/>
      <c r="G199" s="116">
        <v>36823514</v>
      </c>
      <c r="H199" s="115"/>
      <c r="I199" s="116">
        <v>0</v>
      </c>
      <c r="J199" s="115"/>
      <c r="K199" s="124">
        <v>36823514</v>
      </c>
      <c r="L199" s="121"/>
      <c r="M199" s="115"/>
      <c r="N199" s="124">
        <v>0</v>
      </c>
      <c r="O199" s="121"/>
      <c r="P199" s="115"/>
      <c r="Q199" s="116">
        <v>0</v>
      </c>
      <c r="R199" s="115"/>
      <c r="S199" s="116">
        <v>0</v>
      </c>
      <c r="T199" s="115"/>
      <c r="U199" s="124">
        <v>36823514</v>
      </c>
      <c r="V199" s="121"/>
      <c r="W199" s="115"/>
      <c r="X199" s="124">
        <v>0</v>
      </c>
      <c r="Y199" s="121"/>
      <c r="Z199" s="115"/>
      <c r="AA199" s="115"/>
      <c r="AB199" s="118" t="s">
        <v>977</v>
      </c>
    </row>
    <row r="200" spans="1:28" ht="12.75" customHeight="1" x14ac:dyDescent="0.2">
      <c r="A200" s="120" t="s">
        <v>312</v>
      </c>
      <c r="B200" s="121"/>
      <c r="C200" s="122" t="s">
        <v>278</v>
      </c>
      <c r="D200" s="123"/>
      <c r="E200" s="123"/>
      <c r="F200" s="121"/>
      <c r="G200" s="116">
        <v>33886677</v>
      </c>
      <c r="H200" s="115"/>
      <c r="I200" s="116">
        <v>0</v>
      </c>
      <c r="J200" s="115"/>
      <c r="K200" s="124">
        <v>33886677</v>
      </c>
      <c r="L200" s="121"/>
      <c r="M200" s="115"/>
      <c r="N200" s="124">
        <v>0</v>
      </c>
      <c r="O200" s="121"/>
      <c r="P200" s="115"/>
      <c r="Q200" s="116">
        <v>0</v>
      </c>
      <c r="R200" s="115"/>
      <c r="S200" s="116">
        <v>0</v>
      </c>
      <c r="T200" s="115"/>
      <c r="U200" s="124">
        <v>33886677</v>
      </c>
      <c r="V200" s="121"/>
      <c r="W200" s="115"/>
      <c r="X200" s="124">
        <v>0</v>
      </c>
      <c r="Y200" s="121"/>
      <c r="Z200" s="115"/>
      <c r="AA200" s="115"/>
      <c r="AB200" s="118" t="s">
        <v>986</v>
      </c>
    </row>
    <row r="201" spans="1:28" ht="12.75" customHeight="1" x14ac:dyDescent="0.2">
      <c r="A201" s="120" t="s">
        <v>313</v>
      </c>
      <c r="B201" s="121"/>
      <c r="C201" s="122" t="s">
        <v>314</v>
      </c>
      <c r="D201" s="123"/>
      <c r="E201" s="123"/>
      <c r="F201" s="121"/>
      <c r="G201" s="116">
        <v>66894340</v>
      </c>
      <c r="H201" s="115"/>
      <c r="I201" s="116">
        <v>0</v>
      </c>
      <c r="J201" s="115"/>
      <c r="K201" s="124">
        <v>66894340</v>
      </c>
      <c r="L201" s="121"/>
      <c r="M201" s="115"/>
      <c r="N201" s="124">
        <v>0</v>
      </c>
      <c r="O201" s="121"/>
      <c r="P201" s="115"/>
      <c r="Q201" s="116">
        <v>0</v>
      </c>
      <c r="R201" s="115"/>
      <c r="S201" s="116">
        <v>0</v>
      </c>
      <c r="T201" s="115"/>
      <c r="U201" s="124">
        <v>66894340</v>
      </c>
      <c r="V201" s="121"/>
      <c r="W201" s="115"/>
      <c r="X201" s="124">
        <v>0</v>
      </c>
      <c r="Y201" s="121"/>
      <c r="Z201" s="115"/>
      <c r="AA201" s="115"/>
      <c r="AB201" s="118" t="s">
        <v>993</v>
      </c>
    </row>
    <row r="202" spans="1:28" ht="12.75" customHeight="1" x14ac:dyDescent="0.2">
      <c r="A202" s="120" t="s">
        <v>315</v>
      </c>
      <c r="B202" s="121"/>
      <c r="C202" s="122" t="s">
        <v>316</v>
      </c>
      <c r="D202" s="123"/>
      <c r="E202" s="123"/>
      <c r="F202" s="121"/>
      <c r="G202" s="116">
        <v>34125823</v>
      </c>
      <c r="H202" s="115"/>
      <c r="I202" s="116">
        <v>0</v>
      </c>
      <c r="J202" s="115"/>
      <c r="K202" s="124">
        <v>34125823</v>
      </c>
      <c r="L202" s="121"/>
      <c r="M202" s="115"/>
      <c r="N202" s="124">
        <v>0</v>
      </c>
      <c r="O202" s="121"/>
      <c r="P202" s="115"/>
      <c r="Q202" s="116">
        <v>0</v>
      </c>
      <c r="R202" s="115"/>
      <c r="S202" s="116">
        <v>0</v>
      </c>
      <c r="T202" s="115"/>
      <c r="U202" s="124">
        <v>34125823</v>
      </c>
      <c r="V202" s="121"/>
      <c r="W202" s="115"/>
      <c r="X202" s="124">
        <v>0</v>
      </c>
      <c r="Y202" s="121"/>
      <c r="Z202" s="115"/>
      <c r="AA202" s="115"/>
      <c r="AB202" s="118" t="s">
        <v>1004</v>
      </c>
    </row>
    <row r="203" spans="1:28" ht="12.75" customHeight="1" x14ac:dyDescent="0.2">
      <c r="A203" s="120" t="s">
        <v>317</v>
      </c>
      <c r="B203" s="121"/>
      <c r="C203" s="122" t="s">
        <v>318</v>
      </c>
      <c r="D203" s="123"/>
      <c r="E203" s="123"/>
      <c r="F203" s="121"/>
      <c r="G203" s="116">
        <v>1391048653</v>
      </c>
      <c r="H203" s="115"/>
      <c r="I203" s="116">
        <v>0</v>
      </c>
      <c r="J203" s="115"/>
      <c r="K203" s="124">
        <v>1391048653</v>
      </c>
      <c r="L203" s="121"/>
      <c r="M203" s="115"/>
      <c r="N203" s="124">
        <v>0</v>
      </c>
      <c r="O203" s="121"/>
      <c r="P203" s="115"/>
      <c r="Q203" s="116">
        <v>0</v>
      </c>
      <c r="R203" s="115"/>
      <c r="S203" s="116">
        <v>0</v>
      </c>
      <c r="T203" s="115"/>
      <c r="U203" s="124">
        <v>1391048653</v>
      </c>
      <c r="V203" s="121"/>
      <c r="W203" s="115"/>
      <c r="X203" s="124">
        <v>0</v>
      </c>
      <c r="Y203" s="121"/>
      <c r="Z203" s="115"/>
      <c r="AA203" s="115"/>
      <c r="AB203" s="118" t="s">
        <v>1008</v>
      </c>
    </row>
    <row r="204" spans="1:28" ht="12.75" customHeight="1" x14ac:dyDescent="0.2">
      <c r="A204" s="120" t="s">
        <v>319</v>
      </c>
      <c r="B204" s="121"/>
      <c r="C204" s="122" t="s">
        <v>286</v>
      </c>
      <c r="D204" s="123"/>
      <c r="E204" s="123"/>
      <c r="F204" s="121"/>
      <c r="G204" s="116">
        <v>2142763</v>
      </c>
      <c r="H204" s="115"/>
      <c r="I204" s="116">
        <v>0</v>
      </c>
      <c r="J204" s="115"/>
      <c r="K204" s="124">
        <v>2142763</v>
      </c>
      <c r="L204" s="121"/>
      <c r="M204" s="115"/>
      <c r="N204" s="124">
        <v>0</v>
      </c>
      <c r="O204" s="121"/>
      <c r="P204" s="115"/>
      <c r="Q204" s="116">
        <v>0</v>
      </c>
      <c r="R204" s="115"/>
      <c r="S204" s="116">
        <v>0</v>
      </c>
      <c r="T204" s="115"/>
      <c r="U204" s="124">
        <v>2142763</v>
      </c>
      <c r="V204" s="121"/>
      <c r="W204" s="115"/>
      <c r="X204" s="124">
        <v>0</v>
      </c>
      <c r="Y204" s="121"/>
      <c r="Z204" s="115"/>
      <c r="AA204" s="115"/>
      <c r="AB204" s="118" t="s">
        <v>1020</v>
      </c>
    </row>
    <row r="205" spans="1:28" ht="12.75" customHeight="1" x14ac:dyDescent="0.2">
      <c r="A205" s="120" t="s">
        <v>1457</v>
      </c>
      <c r="B205" s="121"/>
      <c r="C205" s="122" t="s">
        <v>290</v>
      </c>
      <c r="D205" s="123"/>
      <c r="E205" s="123"/>
      <c r="F205" s="121"/>
      <c r="G205" s="116">
        <v>107029</v>
      </c>
      <c r="H205" s="115"/>
      <c r="I205" s="116">
        <v>0</v>
      </c>
      <c r="J205" s="115"/>
      <c r="K205" s="124">
        <v>107029</v>
      </c>
      <c r="L205" s="121"/>
      <c r="M205" s="115"/>
      <c r="N205" s="124">
        <v>0</v>
      </c>
      <c r="O205" s="121"/>
      <c r="P205" s="115"/>
      <c r="Q205" s="116">
        <v>0</v>
      </c>
      <c r="R205" s="115"/>
      <c r="S205" s="116">
        <v>0</v>
      </c>
      <c r="T205" s="115"/>
      <c r="U205" s="124">
        <v>107029</v>
      </c>
      <c r="V205" s="121"/>
      <c r="W205" s="115"/>
      <c r="X205" s="124">
        <v>0</v>
      </c>
      <c r="Y205" s="121"/>
      <c r="Z205" s="115"/>
      <c r="AA205" s="115"/>
      <c r="AB205" s="117" t="s">
        <v>1023</v>
      </c>
    </row>
    <row r="206" spans="1:28" ht="12.75" customHeight="1" x14ac:dyDescent="0.2">
      <c r="A206" s="120" t="s">
        <v>320</v>
      </c>
      <c r="B206" s="121"/>
      <c r="C206" s="122" t="s">
        <v>292</v>
      </c>
      <c r="D206" s="123"/>
      <c r="E206" s="123"/>
      <c r="F206" s="121"/>
      <c r="G206" s="116">
        <v>44814585</v>
      </c>
      <c r="H206" s="115"/>
      <c r="I206" s="116">
        <v>0</v>
      </c>
      <c r="J206" s="115"/>
      <c r="K206" s="124">
        <v>44814585</v>
      </c>
      <c r="L206" s="121"/>
      <c r="M206" s="115"/>
      <c r="N206" s="124">
        <v>0</v>
      </c>
      <c r="O206" s="121"/>
      <c r="P206" s="115"/>
      <c r="Q206" s="116">
        <v>0</v>
      </c>
      <c r="R206" s="115"/>
      <c r="S206" s="116">
        <v>0</v>
      </c>
      <c r="T206" s="115"/>
      <c r="U206" s="124">
        <v>44814585</v>
      </c>
      <c r="V206" s="121"/>
      <c r="W206" s="115"/>
      <c r="X206" s="124">
        <v>0</v>
      </c>
      <c r="Y206" s="121"/>
      <c r="Z206" s="115"/>
      <c r="AA206" s="115"/>
      <c r="AB206" s="118" t="s">
        <v>1023</v>
      </c>
    </row>
    <row r="207" spans="1:28" ht="12.75" customHeight="1" x14ac:dyDescent="0.2">
      <c r="A207" s="120" t="s">
        <v>321</v>
      </c>
      <c r="B207" s="121"/>
      <c r="C207" s="122" t="s">
        <v>322</v>
      </c>
      <c r="D207" s="123"/>
      <c r="E207" s="123"/>
      <c r="F207" s="121"/>
      <c r="G207" s="116">
        <v>69791165</v>
      </c>
      <c r="H207" s="115"/>
      <c r="I207" s="116">
        <v>0</v>
      </c>
      <c r="J207" s="115"/>
      <c r="K207" s="124">
        <v>69791165</v>
      </c>
      <c r="L207" s="121"/>
      <c r="M207" s="115"/>
      <c r="N207" s="124">
        <v>0</v>
      </c>
      <c r="O207" s="121"/>
      <c r="P207" s="115"/>
      <c r="Q207" s="116">
        <v>0</v>
      </c>
      <c r="R207" s="115"/>
      <c r="S207" s="116">
        <v>0</v>
      </c>
      <c r="T207" s="115"/>
      <c r="U207" s="124">
        <v>69791165</v>
      </c>
      <c r="V207" s="121"/>
      <c r="W207" s="115"/>
      <c r="X207" s="124">
        <v>0</v>
      </c>
      <c r="Y207" s="121"/>
      <c r="Z207" s="115"/>
      <c r="AA207" s="115"/>
      <c r="AB207" s="118" t="s">
        <v>1023</v>
      </c>
    </row>
    <row r="208" spans="1:28" ht="12.75" customHeight="1" x14ac:dyDescent="0.2">
      <c r="A208" s="120" t="s">
        <v>323</v>
      </c>
      <c r="B208" s="121"/>
      <c r="C208" s="122" t="s">
        <v>296</v>
      </c>
      <c r="D208" s="123"/>
      <c r="E208" s="123"/>
      <c r="F208" s="121"/>
      <c r="G208" s="116">
        <v>461516590</v>
      </c>
      <c r="H208" s="115"/>
      <c r="I208" s="116">
        <v>0</v>
      </c>
      <c r="J208" s="115"/>
      <c r="K208" s="124">
        <v>461516590</v>
      </c>
      <c r="L208" s="121"/>
      <c r="M208" s="115"/>
      <c r="N208" s="124">
        <v>0</v>
      </c>
      <c r="O208" s="121"/>
      <c r="P208" s="115"/>
      <c r="Q208" s="116">
        <v>0</v>
      </c>
      <c r="R208" s="115"/>
      <c r="S208" s="116">
        <v>0</v>
      </c>
      <c r="T208" s="115"/>
      <c r="U208" s="124">
        <v>461516590</v>
      </c>
      <c r="V208" s="121"/>
      <c r="W208" s="115"/>
      <c r="X208" s="124">
        <v>0</v>
      </c>
      <c r="Y208" s="121"/>
      <c r="Z208" s="115"/>
      <c r="AA208" s="115"/>
      <c r="AB208" s="118" t="s">
        <v>1031</v>
      </c>
    </row>
    <row r="209" spans="1:28" ht="12.75" customHeight="1" x14ac:dyDescent="0.2">
      <c r="A209" s="120" t="s">
        <v>324</v>
      </c>
      <c r="B209" s="121"/>
      <c r="C209" s="122" t="s">
        <v>298</v>
      </c>
      <c r="D209" s="123"/>
      <c r="E209" s="123"/>
      <c r="F209" s="121"/>
      <c r="G209" s="116">
        <v>109045224</v>
      </c>
      <c r="H209" s="115"/>
      <c r="I209" s="116">
        <v>0</v>
      </c>
      <c r="J209" s="115"/>
      <c r="K209" s="124">
        <v>109045224</v>
      </c>
      <c r="L209" s="121"/>
      <c r="M209" s="115"/>
      <c r="N209" s="124">
        <v>0</v>
      </c>
      <c r="O209" s="121"/>
      <c r="P209" s="115"/>
      <c r="Q209" s="116">
        <v>0</v>
      </c>
      <c r="R209" s="115"/>
      <c r="S209" s="116">
        <v>0</v>
      </c>
      <c r="T209" s="115"/>
      <c r="U209" s="124">
        <v>109045224</v>
      </c>
      <c r="V209" s="121"/>
      <c r="W209" s="115"/>
      <c r="X209" s="124">
        <v>0</v>
      </c>
      <c r="Y209" s="121"/>
      <c r="Z209" s="115"/>
      <c r="AA209" s="115"/>
      <c r="AB209" s="118" t="s">
        <v>1042</v>
      </c>
    </row>
    <row r="210" spans="1:28" ht="12.75" customHeight="1" x14ac:dyDescent="0.2">
      <c r="A210" s="120" t="s">
        <v>1458</v>
      </c>
      <c r="B210" s="121"/>
      <c r="C210" s="122" t="s">
        <v>936</v>
      </c>
      <c r="D210" s="123"/>
      <c r="E210" s="123"/>
      <c r="F210" s="121"/>
      <c r="G210" s="116">
        <v>24477824</v>
      </c>
      <c r="H210" s="115"/>
      <c r="I210" s="116">
        <v>24650000</v>
      </c>
      <c r="J210" s="115"/>
      <c r="K210" s="124">
        <v>0</v>
      </c>
      <c r="L210" s="121"/>
      <c r="M210" s="115"/>
      <c r="N210" s="124">
        <v>172176</v>
      </c>
      <c r="O210" s="121"/>
      <c r="P210" s="115"/>
      <c r="Q210" s="116">
        <v>0</v>
      </c>
      <c r="R210" s="115"/>
      <c r="S210" s="116">
        <v>0</v>
      </c>
      <c r="T210" s="115"/>
      <c r="U210" s="124">
        <v>0</v>
      </c>
      <c r="V210" s="121"/>
      <c r="W210" s="115"/>
      <c r="X210" s="124">
        <v>172176</v>
      </c>
      <c r="Y210" s="121"/>
      <c r="Z210" s="115"/>
      <c r="AA210" s="115"/>
      <c r="AB210" s="117" t="s">
        <v>437</v>
      </c>
    </row>
    <row r="211" spans="1:28" ht="12.75" customHeight="1" x14ac:dyDescent="0.2">
      <c r="A211" s="120" t="s">
        <v>1502</v>
      </c>
      <c r="B211" s="121"/>
      <c r="C211" s="122" t="s">
        <v>940</v>
      </c>
      <c r="D211" s="123"/>
      <c r="E211" s="123"/>
      <c r="F211" s="121"/>
      <c r="G211" s="116">
        <v>19328792</v>
      </c>
      <c r="H211" s="115"/>
      <c r="I211" s="116">
        <v>0</v>
      </c>
      <c r="J211" s="115"/>
      <c r="K211" s="124">
        <v>19328792</v>
      </c>
      <c r="L211" s="121"/>
      <c r="M211" s="115"/>
      <c r="N211" s="124">
        <v>0</v>
      </c>
      <c r="O211" s="121"/>
      <c r="P211" s="115"/>
      <c r="Q211" s="116">
        <v>0</v>
      </c>
      <c r="R211" s="115"/>
      <c r="S211" s="116">
        <v>0</v>
      </c>
      <c r="T211" s="115"/>
      <c r="U211" s="124">
        <v>19328792</v>
      </c>
      <c r="V211" s="121"/>
      <c r="W211" s="115"/>
      <c r="X211" s="124">
        <v>0</v>
      </c>
      <c r="Y211" s="121"/>
      <c r="Z211" s="115"/>
      <c r="AA211" s="115"/>
      <c r="AB211" s="118" t="s">
        <v>1048</v>
      </c>
    </row>
    <row r="212" spans="1:28" ht="12.75" customHeight="1" x14ac:dyDescent="0.2">
      <c r="A212" s="120" t="s">
        <v>325</v>
      </c>
      <c r="B212" s="121"/>
      <c r="C212" s="122" t="s">
        <v>300</v>
      </c>
      <c r="D212" s="123"/>
      <c r="E212" s="123"/>
      <c r="F212" s="121"/>
      <c r="G212" s="116">
        <v>5135394</v>
      </c>
      <c r="H212" s="115"/>
      <c r="I212" s="116">
        <v>0</v>
      </c>
      <c r="J212" s="115"/>
      <c r="K212" s="124">
        <v>5135394</v>
      </c>
      <c r="L212" s="121"/>
      <c r="M212" s="115"/>
      <c r="N212" s="124">
        <v>0</v>
      </c>
      <c r="O212" s="121"/>
      <c r="P212" s="115"/>
      <c r="Q212" s="116">
        <v>0</v>
      </c>
      <c r="R212" s="115"/>
      <c r="S212" s="116">
        <v>0</v>
      </c>
      <c r="T212" s="115"/>
      <c r="U212" s="124">
        <v>5135394</v>
      </c>
      <c r="V212" s="121"/>
      <c r="W212" s="115"/>
      <c r="X212" s="124">
        <v>0</v>
      </c>
      <c r="Y212" s="121"/>
      <c r="Z212" s="115"/>
      <c r="AA212" s="115"/>
      <c r="AB212" s="118" t="s">
        <v>1049</v>
      </c>
    </row>
    <row r="213" spans="1:28" ht="12.75" customHeight="1" x14ac:dyDescent="0.2">
      <c r="A213" s="120" t="s">
        <v>326</v>
      </c>
      <c r="B213" s="121"/>
      <c r="C213" s="122" t="s">
        <v>304</v>
      </c>
      <c r="D213" s="123"/>
      <c r="E213" s="123"/>
      <c r="F213" s="121"/>
      <c r="G213" s="116">
        <v>282960</v>
      </c>
      <c r="H213" s="115"/>
      <c r="I213" s="116">
        <v>0</v>
      </c>
      <c r="J213" s="115"/>
      <c r="K213" s="124">
        <v>282960</v>
      </c>
      <c r="L213" s="121"/>
      <c r="M213" s="115"/>
      <c r="N213" s="124">
        <v>0</v>
      </c>
      <c r="O213" s="121"/>
      <c r="P213" s="115"/>
      <c r="Q213" s="116">
        <v>0</v>
      </c>
      <c r="R213" s="115"/>
      <c r="S213" s="116">
        <v>0</v>
      </c>
      <c r="T213" s="115"/>
      <c r="U213" s="124">
        <v>282960</v>
      </c>
      <c r="V213" s="121"/>
      <c r="W213" s="115"/>
      <c r="X213" s="124">
        <v>0</v>
      </c>
      <c r="Y213" s="121"/>
      <c r="Z213" s="115"/>
      <c r="AA213" s="115"/>
      <c r="AB213" s="118" t="s">
        <v>1052</v>
      </c>
    </row>
    <row r="214" spans="1:28" ht="12.75" customHeight="1" x14ac:dyDescent="0.2">
      <c r="A214" s="120" t="s">
        <v>327</v>
      </c>
      <c r="B214" s="121"/>
      <c r="C214" s="122" t="s">
        <v>328</v>
      </c>
      <c r="D214" s="123"/>
      <c r="E214" s="123"/>
      <c r="F214" s="121"/>
      <c r="G214" s="116">
        <v>2133260935</v>
      </c>
      <c r="H214" s="115"/>
      <c r="I214" s="116">
        <v>0</v>
      </c>
      <c r="J214" s="115"/>
      <c r="K214" s="124">
        <v>2133260935</v>
      </c>
      <c r="L214" s="121"/>
      <c r="M214" s="115"/>
      <c r="N214" s="124">
        <v>0</v>
      </c>
      <c r="O214" s="121"/>
      <c r="P214" s="115"/>
      <c r="Q214" s="116">
        <v>0</v>
      </c>
      <c r="R214" s="115"/>
      <c r="S214" s="116">
        <v>0</v>
      </c>
      <c r="T214" s="115"/>
      <c r="U214" s="124">
        <v>2133260935</v>
      </c>
      <c r="V214" s="121"/>
      <c r="W214" s="115"/>
      <c r="X214" s="124">
        <v>0</v>
      </c>
      <c r="Y214" s="121"/>
      <c r="Z214" s="115"/>
      <c r="AA214" s="115"/>
      <c r="AB214" s="118" t="s">
        <v>1055</v>
      </c>
    </row>
    <row r="215" spans="1:28" ht="12.75" customHeight="1" x14ac:dyDescent="0.2">
      <c r="A215" s="120" t="s">
        <v>329</v>
      </c>
      <c r="B215" s="121"/>
      <c r="C215" s="122" t="s">
        <v>330</v>
      </c>
      <c r="D215" s="123"/>
      <c r="E215" s="123"/>
      <c r="F215" s="121"/>
      <c r="G215" s="116">
        <v>262458382</v>
      </c>
      <c r="H215" s="115"/>
      <c r="I215" s="116">
        <v>0</v>
      </c>
      <c r="J215" s="115"/>
      <c r="K215" s="124">
        <v>262458382</v>
      </c>
      <c r="L215" s="121"/>
      <c r="M215" s="115"/>
      <c r="N215" s="124">
        <v>0</v>
      </c>
      <c r="O215" s="121"/>
      <c r="P215" s="115"/>
      <c r="Q215" s="116">
        <v>0</v>
      </c>
      <c r="R215" s="115"/>
      <c r="S215" s="116">
        <v>0</v>
      </c>
      <c r="T215" s="115"/>
      <c r="U215" s="124">
        <v>262458382</v>
      </c>
      <c r="V215" s="121"/>
      <c r="W215" s="115"/>
      <c r="X215" s="124">
        <v>0</v>
      </c>
      <c r="Y215" s="121"/>
      <c r="Z215" s="115"/>
      <c r="AA215" s="115"/>
      <c r="AB215" s="118" t="s">
        <v>1077</v>
      </c>
    </row>
    <row r="216" spans="1:28" ht="12.75" customHeight="1" x14ac:dyDescent="0.2">
      <c r="A216" s="120" t="s">
        <v>1459</v>
      </c>
      <c r="B216" s="121"/>
      <c r="C216" s="122" t="s">
        <v>1460</v>
      </c>
      <c r="D216" s="123"/>
      <c r="E216" s="123"/>
      <c r="F216" s="121"/>
      <c r="G216" s="116">
        <v>100000</v>
      </c>
      <c r="H216" s="115"/>
      <c r="I216" s="116">
        <v>0</v>
      </c>
      <c r="J216" s="115"/>
      <c r="K216" s="124">
        <v>100000</v>
      </c>
      <c r="L216" s="121"/>
      <c r="M216" s="115"/>
      <c r="N216" s="124">
        <v>0</v>
      </c>
      <c r="O216" s="121"/>
      <c r="P216" s="115"/>
      <c r="Q216" s="116">
        <v>0</v>
      </c>
      <c r="R216" s="115"/>
      <c r="S216" s="116">
        <v>0</v>
      </c>
      <c r="T216" s="115"/>
      <c r="U216" s="124">
        <v>100000</v>
      </c>
      <c r="V216" s="121"/>
      <c r="W216" s="115"/>
      <c r="X216" s="124">
        <v>0</v>
      </c>
      <c r="Y216" s="121"/>
      <c r="Z216" s="115"/>
      <c r="AA216" s="115"/>
      <c r="AB216" s="118" t="s">
        <v>1077</v>
      </c>
    </row>
    <row r="217" spans="1:28" ht="12.75" customHeight="1" x14ac:dyDescent="0.2">
      <c r="A217" s="120" t="s">
        <v>1461</v>
      </c>
      <c r="B217" s="121"/>
      <c r="C217" s="122" t="s">
        <v>1462</v>
      </c>
      <c r="D217" s="123"/>
      <c r="E217" s="123"/>
      <c r="F217" s="121"/>
      <c r="G217" s="116">
        <v>76528</v>
      </c>
      <c r="H217" s="115"/>
      <c r="I217" s="116">
        <v>0</v>
      </c>
      <c r="J217" s="115"/>
      <c r="K217" s="124">
        <v>76528</v>
      </c>
      <c r="L217" s="121"/>
      <c r="M217" s="115"/>
      <c r="N217" s="124">
        <v>0</v>
      </c>
      <c r="O217" s="121"/>
      <c r="P217" s="115"/>
      <c r="Q217" s="116">
        <v>0</v>
      </c>
      <c r="R217" s="115"/>
      <c r="S217" s="116">
        <v>0</v>
      </c>
      <c r="T217" s="115"/>
      <c r="U217" s="124">
        <v>76528</v>
      </c>
      <c r="V217" s="121"/>
      <c r="W217" s="115"/>
      <c r="X217" s="124">
        <v>0</v>
      </c>
      <c r="Y217" s="121"/>
      <c r="Z217" s="115"/>
      <c r="AA217" s="115"/>
      <c r="AB217" s="118" t="s">
        <v>1077</v>
      </c>
    </row>
    <row r="218" spans="1:28" ht="12.75" customHeight="1" x14ac:dyDescent="0.2">
      <c r="A218" s="120" t="s">
        <v>1503</v>
      </c>
      <c r="B218" s="121"/>
      <c r="C218" s="122" t="s">
        <v>1504</v>
      </c>
      <c r="D218" s="123"/>
      <c r="E218" s="123"/>
      <c r="F218" s="121"/>
      <c r="G218" s="116">
        <v>63062</v>
      </c>
      <c r="H218" s="115"/>
      <c r="I218" s="116">
        <v>0</v>
      </c>
      <c r="J218" s="115"/>
      <c r="K218" s="124">
        <v>63062</v>
      </c>
      <c r="L218" s="121"/>
      <c r="M218" s="115"/>
      <c r="N218" s="124">
        <v>0</v>
      </c>
      <c r="O218" s="121"/>
      <c r="P218" s="115"/>
      <c r="Q218" s="116">
        <v>0</v>
      </c>
      <c r="R218" s="115"/>
      <c r="S218" s="116">
        <v>0</v>
      </c>
      <c r="T218" s="115"/>
      <c r="U218" s="124">
        <v>63062</v>
      </c>
      <c r="V218" s="121"/>
      <c r="W218" s="115"/>
      <c r="X218" s="124">
        <v>0</v>
      </c>
      <c r="Y218" s="121"/>
      <c r="Z218" s="115"/>
      <c r="AA218" s="115"/>
      <c r="AB218" s="118" t="s">
        <v>1077</v>
      </c>
    </row>
    <row r="219" spans="1:28" ht="12.75" customHeight="1" x14ac:dyDescent="0.2">
      <c r="A219" s="120" t="s">
        <v>1463</v>
      </c>
      <c r="B219" s="121"/>
      <c r="C219" s="122" t="s">
        <v>1464</v>
      </c>
      <c r="D219" s="123"/>
      <c r="E219" s="123"/>
      <c r="F219" s="121"/>
      <c r="G219" s="116">
        <v>10738099</v>
      </c>
      <c r="H219" s="115"/>
      <c r="I219" s="116">
        <v>0</v>
      </c>
      <c r="J219" s="115"/>
      <c r="K219" s="124">
        <v>10738099</v>
      </c>
      <c r="L219" s="121"/>
      <c r="M219" s="115"/>
      <c r="N219" s="124">
        <v>0</v>
      </c>
      <c r="O219" s="121"/>
      <c r="P219" s="115"/>
      <c r="Q219" s="116">
        <v>0</v>
      </c>
      <c r="R219" s="115"/>
      <c r="S219" s="116">
        <v>0</v>
      </c>
      <c r="T219" s="115"/>
      <c r="U219" s="124">
        <v>10738099</v>
      </c>
      <c r="V219" s="121"/>
      <c r="W219" s="115"/>
      <c r="X219" s="124">
        <v>0</v>
      </c>
      <c r="Y219" s="121"/>
      <c r="Z219" s="115"/>
      <c r="AA219" s="115"/>
      <c r="AB219" s="118" t="s">
        <v>1077</v>
      </c>
    </row>
    <row r="220" spans="1:28" ht="12.75" customHeight="1" x14ac:dyDescent="0.2">
      <c r="A220" s="120" t="s">
        <v>331</v>
      </c>
      <c r="B220" s="121"/>
      <c r="C220" s="122" t="s">
        <v>332</v>
      </c>
      <c r="D220" s="123"/>
      <c r="E220" s="123"/>
      <c r="F220" s="121"/>
      <c r="G220" s="116">
        <v>145470075</v>
      </c>
      <c r="H220" s="115"/>
      <c r="I220" s="116">
        <v>0</v>
      </c>
      <c r="J220" s="115"/>
      <c r="K220" s="124">
        <v>145470075</v>
      </c>
      <c r="L220" s="121"/>
      <c r="M220" s="115"/>
      <c r="N220" s="124">
        <v>0</v>
      </c>
      <c r="O220" s="121"/>
      <c r="P220" s="115"/>
      <c r="Q220" s="116">
        <v>0</v>
      </c>
      <c r="R220" s="115"/>
      <c r="S220" s="116">
        <v>0</v>
      </c>
      <c r="T220" s="115"/>
      <c r="U220" s="124">
        <v>145470075</v>
      </c>
      <c r="V220" s="121"/>
      <c r="W220" s="115"/>
      <c r="X220" s="124">
        <v>0</v>
      </c>
      <c r="Y220" s="121"/>
      <c r="Z220" s="115"/>
      <c r="AA220" s="115"/>
      <c r="AB220" s="118" t="s">
        <v>1077</v>
      </c>
    </row>
    <row r="221" spans="1:28" ht="12.75" customHeight="1" x14ac:dyDescent="0.2">
      <c r="A221" s="120" t="s">
        <v>1465</v>
      </c>
      <c r="B221" s="121"/>
      <c r="C221" s="122" t="s">
        <v>1466</v>
      </c>
      <c r="D221" s="123"/>
      <c r="E221" s="123"/>
      <c r="F221" s="121"/>
      <c r="G221" s="116">
        <v>14300000</v>
      </c>
      <c r="H221" s="115"/>
      <c r="I221" s="116">
        <v>0</v>
      </c>
      <c r="J221" s="115"/>
      <c r="K221" s="124">
        <v>14300000</v>
      </c>
      <c r="L221" s="121"/>
      <c r="M221" s="115"/>
      <c r="N221" s="124">
        <v>0</v>
      </c>
      <c r="O221" s="121"/>
      <c r="P221" s="115"/>
      <c r="Q221" s="116">
        <v>0</v>
      </c>
      <c r="R221" s="115"/>
      <c r="S221" s="116">
        <v>0</v>
      </c>
      <c r="T221" s="115"/>
      <c r="U221" s="124">
        <v>14300000</v>
      </c>
      <c r="V221" s="121"/>
      <c r="W221" s="115"/>
      <c r="X221" s="124">
        <v>0</v>
      </c>
      <c r="Y221" s="121"/>
      <c r="Z221" s="115"/>
      <c r="AA221" s="115"/>
      <c r="AB221" s="118" t="s">
        <v>1077</v>
      </c>
    </row>
    <row r="222" spans="1:28" ht="12.75" customHeight="1" x14ac:dyDescent="0.2">
      <c r="A222" s="120" t="s">
        <v>333</v>
      </c>
      <c r="B222" s="121"/>
      <c r="C222" s="122" t="s">
        <v>334</v>
      </c>
      <c r="D222" s="123"/>
      <c r="E222" s="123"/>
      <c r="F222" s="121"/>
      <c r="G222" s="116">
        <v>5026632</v>
      </c>
      <c r="H222" s="115"/>
      <c r="I222" s="116">
        <v>2328</v>
      </c>
      <c r="J222" s="115"/>
      <c r="K222" s="124">
        <v>5024304</v>
      </c>
      <c r="L222" s="121"/>
      <c r="M222" s="115"/>
      <c r="N222" s="124">
        <v>0</v>
      </c>
      <c r="O222" s="121"/>
      <c r="P222" s="115"/>
      <c r="Q222" s="116">
        <v>0</v>
      </c>
      <c r="R222" s="115"/>
      <c r="S222" s="116">
        <v>0</v>
      </c>
      <c r="T222" s="115"/>
      <c r="U222" s="124">
        <v>5024304</v>
      </c>
      <c r="V222" s="121"/>
      <c r="W222" s="115"/>
      <c r="X222" s="124">
        <v>0</v>
      </c>
      <c r="Y222" s="121"/>
      <c r="Z222" s="115"/>
      <c r="AA222" s="115"/>
      <c r="AB222" s="118" t="s">
        <v>1098</v>
      </c>
    </row>
    <row r="223" spans="1:28" ht="12.75" customHeight="1" x14ac:dyDescent="0.2">
      <c r="A223" s="120" t="s">
        <v>335</v>
      </c>
      <c r="B223" s="121"/>
      <c r="C223" s="122" t="s">
        <v>336</v>
      </c>
      <c r="D223" s="123"/>
      <c r="E223" s="123"/>
      <c r="F223" s="121"/>
      <c r="G223" s="116">
        <v>10028774</v>
      </c>
      <c r="H223" s="115"/>
      <c r="I223" s="116">
        <v>0</v>
      </c>
      <c r="J223" s="115"/>
      <c r="K223" s="124">
        <v>10028774</v>
      </c>
      <c r="L223" s="121"/>
      <c r="M223" s="115"/>
      <c r="N223" s="124">
        <v>0</v>
      </c>
      <c r="O223" s="121"/>
      <c r="P223" s="115"/>
      <c r="Q223" s="116">
        <v>0</v>
      </c>
      <c r="R223" s="115"/>
      <c r="S223" s="116">
        <v>0</v>
      </c>
      <c r="T223" s="115"/>
      <c r="U223" s="124">
        <v>10028774</v>
      </c>
      <c r="V223" s="121"/>
      <c r="W223" s="115"/>
      <c r="X223" s="124">
        <v>0</v>
      </c>
      <c r="Y223" s="121"/>
      <c r="Z223" s="115"/>
      <c r="AA223" s="115"/>
      <c r="AB223" s="118" t="s">
        <v>1106</v>
      </c>
    </row>
    <row r="224" spans="1:28" ht="12.75" customHeight="1" x14ac:dyDescent="0.2">
      <c r="A224" s="120" t="s">
        <v>337</v>
      </c>
      <c r="B224" s="121"/>
      <c r="C224" s="122" t="s">
        <v>338</v>
      </c>
      <c r="D224" s="123"/>
      <c r="E224" s="123"/>
      <c r="F224" s="121"/>
      <c r="G224" s="116">
        <v>17038543</v>
      </c>
      <c r="H224" s="115"/>
      <c r="I224" s="116">
        <v>0</v>
      </c>
      <c r="J224" s="115"/>
      <c r="K224" s="124">
        <v>17038543</v>
      </c>
      <c r="L224" s="121"/>
      <c r="M224" s="115"/>
      <c r="N224" s="124">
        <v>0</v>
      </c>
      <c r="O224" s="121"/>
      <c r="P224" s="115"/>
      <c r="Q224" s="116">
        <v>0</v>
      </c>
      <c r="R224" s="115"/>
      <c r="S224" s="116">
        <v>0</v>
      </c>
      <c r="T224" s="115"/>
      <c r="U224" s="124">
        <v>17038543</v>
      </c>
      <c r="V224" s="121"/>
      <c r="W224" s="115"/>
      <c r="X224" s="124">
        <v>0</v>
      </c>
      <c r="Y224" s="121"/>
      <c r="Z224" s="115"/>
      <c r="AA224" s="115"/>
      <c r="AB224" s="118" t="s">
        <v>1111</v>
      </c>
    </row>
    <row r="225" spans="1:28" ht="12.75" customHeight="1" x14ac:dyDescent="0.2">
      <c r="A225" s="120" t="s">
        <v>1479</v>
      </c>
      <c r="B225" s="121"/>
      <c r="C225" s="122" t="s">
        <v>1480</v>
      </c>
      <c r="D225" s="123"/>
      <c r="E225" s="123"/>
      <c r="F225" s="121"/>
      <c r="G225" s="116">
        <v>1100000</v>
      </c>
      <c r="H225" s="115"/>
      <c r="I225" s="116">
        <v>0</v>
      </c>
      <c r="J225" s="115"/>
      <c r="K225" s="124">
        <v>1100000</v>
      </c>
      <c r="L225" s="121"/>
      <c r="M225" s="115"/>
      <c r="N225" s="124">
        <v>0</v>
      </c>
      <c r="O225" s="121"/>
      <c r="P225" s="115"/>
      <c r="Q225" s="116">
        <v>0</v>
      </c>
      <c r="R225" s="115"/>
      <c r="S225" s="116">
        <v>0</v>
      </c>
      <c r="T225" s="115"/>
      <c r="U225" s="124">
        <v>1100000</v>
      </c>
      <c r="V225" s="121"/>
      <c r="W225" s="115"/>
      <c r="X225" s="124">
        <v>0</v>
      </c>
      <c r="Y225" s="121"/>
      <c r="Z225" s="115"/>
      <c r="AA225" s="115"/>
      <c r="AB225" s="117" t="s">
        <v>1115</v>
      </c>
    </row>
    <row r="226" spans="1:28" ht="12.75" customHeight="1" x14ac:dyDescent="0.2">
      <c r="A226" s="120" t="s">
        <v>339</v>
      </c>
      <c r="B226" s="121"/>
      <c r="C226" s="122" t="s">
        <v>340</v>
      </c>
      <c r="D226" s="123"/>
      <c r="E226" s="123"/>
      <c r="F226" s="121"/>
      <c r="G226" s="116">
        <v>4298835</v>
      </c>
      <c r="H226" s="115"/>
      <c r="I226" s="116">
        <v>0</v>
      </c>
      <c r="J226" s="115"/>
      <c r="K226" s="124">
        <v>4298835</v>
      </c>
      <c r="L226" s="121"/>
      <c r="M226" s="115"/>
      <c r="N226" s="124">
        <v>0</v>
      </c>
      <c r="O226" s="121"/>
      <c r="P226" s="115"/>
      <c r="Q226" s="116">
        <v>0</v>
      </c>
      <c r="R226" s="115"/>
      <c r="S226" s="116">
        <v>0</v>
      </c>
      <c r="T226" s="115"/>
      <c r="U226" s="124">
        <v>4298835</v>
      </c>
      <c r="V226" s="121"/>
      <c r="W226" s="115"/>
      <c r="X226" s="124">
        <v>0</v>
      </c>
      <c r="Y226" s="121"/>
      <c r="Z226" s="115"/>
      <c r="AA226" s="115"/>
      <c r="AB226" s="118" t="s">
        <v>1121</v>
      </c>
    </row>
    <row r="227" spans="1:28" ht="12.75" customHeight="1" x14ac:dyDescent="0.2">
      <c r="A227" s="120" t="s">
        <v>341</v>
      </c>
      <c r="B227" s="121"/>
      <c r="C227" s="122" t="s">
        <v>342</v>
      </c>
      <c r="D227" s="123"/>
      <c r="E227" s="123"/>
      <c r="F227" s="121"/>
      <c r="G227" s="116">
        <v>823851</v>
      </c>
      <c r="H227" s="115"/>
      <c r="I227" s="116">
        <v>0</v>
      </c>
      <c r="J227" s="115"/>
      <c r="K227" s="124">
        <v>823851</v>
      </c>
      <c r="L227" s="121"/>
      <c r="M227" s="115"/>
      <c r="N227" s="124">
        <v>0</v>
      </c>
      <c r="O227" s="121"/>
      <c r="P227" s="115"/>
      <c r="Q227" s="116">
        <v>0</v>
      </c>
      <c r="R227" s="115"/>
      <c r="S227" s="116">
        <v>0</v>
      </c>
      <c r="T227" s="115"/>
      <c r="U227" s="124">
        <v>823851</v>
      </c>
      <c r="V227" s="121"/>
      <c r="W227" s="115"/>
      <c r="X227" s="124">
        <v>0</v>
      </c>
      <c r="Y227" s="121"/>
      <c r="Z227" s="115"/>
      <c r="AA227" s="115"/>
      <c r="AB227" s="118" t="s">
        <v>1122</v>
      </c>
    </row>
    <row r="228" spans="1:28" ht="12.75" customHeight="1" x14ac:dyDescent="0.2">
      <c r="A228" s="120" t="s">
        <v>343</v>
      </c>
      <c r="B228" s="121"/>
      <c r="C228" s="122" t="s">
        <v>344</v>
      </c>
      <c r="D228" s="123"/>
      <c r="E228" s="123"/>
      <c r="F228" s="121"/>
      <c r="G228" s="116">
        <v>71365603</v>
      </c>
      <c r="H228" s="115"/>
      <c r="I228" s="116">
        <v>21686811</v>
      </c>
      <c r="J228" s="115"/>
      <c r="K228" s="124">
        <v>49678792</v>
      </c>
      <c r="L228" s="121"/>
      <c r="M228" s="115"/>
      <c r="N228" s="124">
        <v>0</v>
      </c>
      <c r="O228" s="121"/>
      <c r="P228" s="115"/>
      <c r="Q228" s="116">
        <v>0</v>
      </c>
      <c r="R228" s="115"/>
      <c r="S228" s="116">
        <v>0</v>
      </c>
      <c r="T228" s="115"/>
      <c r="U228" s="124">
        <v>49678792</v>
      </c>
      <c r="V228" s="121"/>
      <c r="W228" s="115"/>
      <c r="X228" s="124">
        <v>0</v>
      </c>
      <c r="Y228" s="121"/>
      <c r="Z228" s="115"/>
      <c r="AA228" s="115"/>
      <c r="AB228" s="118" t="s">
        <v>1123</v>
      </c>
    </row>
    <row r="229" spans="1:28" ht="12.75" customHeight="1" x14ac:dyDescent="0.2">
      <c r="A229" s="120" t="s">
        <v>345</v>
      </c>
      <c r="B229" s="121"/>
      <c r="C229" s="122" t="s">
        <v>346</v>
      </c>
      <c r="D229" s="123"/>
      <c r="E229" s="123"/>
      <c r="F229" s="121"/>
      <c r="G229" s="116">
        <v>646233671</v>
      </c>
      <c r="H229" s="115"/>
      <c r="I229" s="116">
        <v>1525981</v>
      </c>
      <c r="J229" s="115"/>
      <c r="K229" s="124">
        <v>644707690</v>
      </c>
      <c r="L229" s="121"/>
      <c r="M229" s="115"/>
      <c r="N229" s="124">
        <v>0</v>
      </c>
      <c r="O229" s="121"/>
      <c r="P229" s="115"/>
      <c r="Q229" s="116">
        <v>0</v>
      </c>
      <c r="R229" s="115"/>
      <c r="S229" s="116">
        <v>0</v>
      </c>
      <c r="T229" s="115"/>
      <c r="U229" s="124">
        <v>644707690</v>
      </c>
      <c r="V229" s="121"/>
      <c r="W229" s="115"/>
      <c r="X229" s="124">
        <v>0</v>
      </c>
      <c r="Y229" s="121"/>
      <c r="Z229" s="115"/>
      <c r="AA229" s="115"/>
      <c r="AB229" s="118" t="s">
        <v>1124</v>
      </c>
    </row>
    <row r="230" spans="1:28" ht="12.75" customHeight="1" x14ac:dyDescent="0.2">
      <c r="A230" s="120" t="s">
        <v>347</v>
      </c>
      <c r="B230" s="121"/>
      <c r="C230" s="122" t="s">
        <v>348</v>
      </c>
      <c r="D230" s="123"/>
      <c r="E230" s="123"/>
      <c r="F230" s="121"/>
      <c r="G230" s="116">
        <v>337958084</v>
      </c>
      <c r="H230" s="115"/>
      <c r="I230" s="116">
        <v>21454982</v>
      </c>
      <c r="J230" s="115"/>
      <c r="K230" s="124">
        <v>316503102</v>
      </c>
      <c r="L230" s="121"/>
      <c r="M230" s="115"/>
      <c r="N230" s="124">
        <v>0</v>
      </c>
      <c r="O230" s="121"/>
      <c r="P230" s="115"/>
      <c r="Q230" s="116">
        <v>0</v>
      </c>
      <c r="R230" s="115"/>
      <c r="S230" s="116">
        <v>0</v>
      </c>
      <c r="T230" s="115"/>
      <c r="U230" s="124">
        <v>316503102</v>
      </c>
      <c r="V230" s="121"/>
      <c r="W230" s="115"/>
      <c r="X230" s="124">
        <v>0</v>
      </c>
      <c r="Y230" s="121"/>
      <c r="Z230" s="115"/>
      <c r="AA230" s="115"/>
      <c r="AB230" s="117" t="s">
        <v>1125</v>
      </c>
    </row>
    <row r="231" spans="1:28" s="112" customFormat="1" ht="12.75" customHeight="1" x14ac:dyDescent="0.2">
      <c r="A231" s="120" t="s">
        <v>349</v>
      </c>
      <c r="B231" s="121"/>
      <c r="C231" s="122" t="s">
        <v>350</v>
      </c>
      <c r="D231" s="123"/>
      <c r="E231" s="123"/>
      <c r="F231" s="121"/>
      <c r="G231" s="116">
        <v>2861072</v>
      </c>
      <c r="H231" s="115"/>
      <c r="I231" s="116">
        <v>0</v>
      </c>
      <c r="J231" s="115"/>
      <c r="K231" s="124">
        <v>2861072</v>
      </c>
      <c r="L231" s="121"/>
      <c r="M231" s="115"/>
      <c r="N231" s="124">
        <v>0</v>
      </c>
      <c r="O231" s="121"/>
      <c r="P231" s="115"/>
      <c r="Q231" s="116">
        <v>0</v>
      </c>
      <c r="R231" s="115"/>
      <c r="S231" s="116">
        <v>0</v>
      </c>
      <c r="T231" s="115"/>
      <c r="U231" s="124">
        <v>2861072</v>
      </c>
      <c r="V231" s="121"/>
      <c r="W231" s="115"/>
      <c r="X231" s="124">
        <v>0</v>
      </c>
      <c r="Y231" s="121"/>
      <c r="Z231" s="115"/>
      <c r="AA231" s="115"/>
      <c r="AB231" s="117" t="s">
        <v>1129</v>
      </c>
    </row>
    <row r="232" spans="1:28" s="112" customFormat="1" ht="12.75" customHeight="1" x14ac:dyDescent="0.2">
      <c r="A232" s="120" t="s">
        <v>351</v>
      </c>
      <c r="B232" s="121"/>
      <c r="C232" s="122" t="s">
        <v>352</v>
      </c>
      <c r="D232" s="123"/>
      <c r="E232" s="123"/>
      <c r="F232" s="121"/>
      <c r="G232" s="116">
        <v>2839814</v>
      </c>
      <c r="H232" s="115"/>
      <c r="I232" s="116">
        <v>0</v>
      </c>
      <c r="J232" s="115"/>
      <c r="K232" s="124">
        <v>2839814</v>
      </c>
      <c r="L232" s="121"/>
      <c r="M232" s="115"/>
      <c r="N232" s="124">
        <v>0</v>
      </c>
      <c r="O232" s="121"/>
      <c r="P232" s="115"/>
      <c r="Q232" s="116">
        <v>0</v>
      </c>
      <c r="R232" s="115"/>
      <c r="S232" s="116">
        <v>0</v>
      </c>
      <c r="T232" s="115"/>
      <c r="U232" s="124">
        <v>2839814</v>
      </c>
      <c r="V232" s="121"/>
      <c r="W232" s="115"/>
      <c r="X232" s="124">
        <v>0</v>
      </c>
      <c r="Y232" s="121"/>
      <c r="Z232" s="115"/>
      <c r="AA232" s="115"/>
      <c r="AB232" s="117" t="s">
        <v>1133</v>
      </c>
    </row>
    <row r="233" spans="1:28" s="112" customFormat="1" ht="12.75" customHeight="1" x14ac:dyDescent="0.2">
      <c r="A233" s="120" t="s">
        <v>353</v>
      </c>
      <c r="B233" s="121"/>
      <c r="C233" s="122" t="s">
        <v>354</v>
      </c>
      <c r="D233" s="123"/>
      <c r="E233" s="123"/>
      <c r="F233" s="121"/>
      <c r="G233" s="116">
        <v>13617421</v>
      </c>
      <c r="H233" s="115"/>
      <c r="I233" s="116">
        <v>9327965</v>
      </c>
      <c r="J233" s="115"/>
      <c r="K233" s="124">
        <v>4289456</v>
      </c>
      <c r="L233" s="121"/>
      <c r="M233" s="115"/>
      <c r="N233" s="124">
        <v>0</v>
      </c>
      <c r="O233" s="121"/>
      <c r="P233" s="115"/>
      <c r="Q233" s="116">
        <v>0</v>
      </c>
      <c r="R233" s="115"/>
      <c r="S233" s="116">
        <v>0</v>
      </c>
      <c r="T233" s="115"/>
      <c r="U233" s="124">
        <v>4289456</v>
      </c>
      <c r="V233" s="121"/>
      <c r="W233" s="115"/>
      <c r="X233" s="124">
        <v>0</v>
      </c>
      <c r="Y233" s="121"/>
      <c r="Z233" s="115"/>
      <c r="AA233" s="115"/>
      <c r="AB233" s="117" t="s">
        <v>1134</v>
      </c>
    </row>
    <row r="234" spans="1:28" s="112" customFormat="1" ht="12.75" customHeight="1" x14ac:dyDescent="0.2">
      <c r="A234" s="120" t="s">
        <v>355</v>
      </c>
      <c r="B234" s="121"/>
      <c r="C234" s="122" t="s">
        <v>356</v>
      </c>
      <c r="D234" s="123"/>
      <c r="E234" s="123"/>
      <c r="F234" s="121"/>
      <c r="G234" s="116">
        <v>838155</v>
      </c>
      <c r="H234" s="115"/>
      <c r="I234" s="116">
        <v>0</v>
      </c>
      <c r="J234" s="115"/>
      <c r="K234" s="124">
        <v>838155</v>
      </c>
      <c r="L234" s="121"/>
      <c r="M234" s="115"/>
      <c r="N234" s="124">
        <v>0</v>
      </c>
      <c r="O234" s="121"/>
      <c r="P234" s="115"/>
      <c r="Q234" s="116">
        <v>0</v>
      </c>
      <c r="R234" s="115"/>
      <c r="S234" s="116">
        <v>0</v>
      </c>
      <c r="T234" s="115"/>
      <c r="U234" s="124">
        <v>838155</v>
      </c>
      <c r="V234" s="121"/>
      <c r="W234" s="115"/>
      <c r="X234" s="124">
        <v>0</v>
      </c>
      <c r="Y234" s="121"/>
      <c r="Z234" s="115"/>
      <c r="AA234" s="115"/>
      <c r="AB234" s="117" t="s">
        <v>1136</v>
      </c>
    </row>
    <row r="235" spans="1:28" s="114" customFormat="1" ht="12.75" customHeight="1" x14ac:dyDescent="0.2">
      <c r="A235" s="120" t="s">
        <v>357</v>
      </c>
      <c r="B235" s="121"/>
      <c r="C235" s="122" t="s">
        <v>358</v>
      </c>
      <c r="D235" s="123"/>
      <c r="E235" s="123"/>
      <c r="F235" s="121"/>
      <c r="G235" s="116">
        <v>3118276</v>
      </c>
      <c r="H235" s="115"/>
      <c r="I235" s="116">
        <v>0</v>
      </c>
      <c r="J235" s="115"/>
      <c r="K235" s="124">
        <v>3118276</v>
      </c>
      <c r="L235" s="121"/>
      <c r="M235" s="115"/>
      <c r="N235" s="124">
        <v>0</v>
      </c>
      <c r="O235" s="121"/>
      <c r="P235" s="115"/>
      <c r="Q235" s="116">
        <v>0</v>
      </c>
      <c r="R235" s="115"/>
      <c r="S235" s="116">
        <v>0</v>
      </c>
      <c r="T235" s="115"/>
      <c r="U235" s="124">
        <v>3118276</v>
      </c>
      <c r="V235" s="121"/>
      <c r="W235" s="115"/>
      <c r="X235" s="124">
        <v>0</v>
      </c>
      <c r="Y235" s="121"/>
      <c r="Z235" s="115"/>
      <c r="AA235" s="115"/>
      <c r="AB235" s="117" t="s">
        <v>1138</v>
      </c>
    </row>
    <row r="236" spans="1:28" s="112" customFormat="1" ht="12.75" customHeight="1" x14ac:dyDescent="0.2">
      <c r="A236" s="120" t="s">
        <v>1505</v>
      </c>
      <c r="B236" s="121"/>
      <c r="C236" s="122" t="s">
        <v>1141</v>
      </c>
      <c r="D236" s="123"/>
      <c r="E236" s="123"/>
      <c r="F236" s="121"/>
      <c r="G236" s="116">
        <v>3170197</v>
      </c>
      <c r="H236" s="115"/>
      <c r="I236" s="116">
        <v>0</v>
      </c>
      <c r="J236" s="115"/>
      <c r="K236" s="124">
        <v>3170197</v>
      </c>
      <c r="L236" s="121"/>
      <c r="M236" s="115"/>
      <c r="N236" s="124">
        <v>0</v>
      </c>
      <c r="O236" s="121"/>
      <c r="P236" s="115"/>
      <c r="Q236" s="116">
        <v>0</v>
      </c>
      <c r="R236" s="115"/>
      <c r="S236" s="116">
        <v>0</v>
      </c>
      <c r="T236" s="115"/>
      <c r="U236" s="124">
        <v>3170197</v>
      </c>
      <c r="V236" s="121"/>
      <c r="W236" s="115"/>
      <c r="X236" s="124">
        <v>0</v>
      </c>
      <c r="Y236" s="121"/>
      <c r="Z236" s="115"/>
      <c r="AA236" s="115"/>
      <c r="AB236" s="117" t="s">
        <v>1140</v>
      </c>
    </row>
    <row r="237" spans="1:28" s="112" customFormat="1" ht="12.75" customHeight="1" x14ac:dyDescent="0.2">
      <c r="A237" s="120" t="s">
        <v>359</v>
      </c>
      <c r="B237" s="121"/>
      <c r="C237" s="122" t="s">
        <v>360</v>
      </c>
      <c r="D237" s="123"/>
      <c r="E237" s="123"/>
      <c r="F237" s="121"/>
      <c r="G237" s="116">
        <v>123800</v>
      </c>
      <c r="H237" s="115"/>
      <c r="I237" s="116">
        <v>3800</v>
      </c>
      <c r="J237" s="115"/>
      <c r="K237" s="124">
        <v>120000</v>
      </c>
      <c r="L237" s="121"/>
      <c r="M237" s="115"/>
      <c r="N237" s="124">
        <v>0</v>
      </c>
      <c r="O237" s="121"/>
      <c r="P237" s="115"/>
      <c r="Q237" s="116">
        <v>0</v>
      </c>
      <c r="R237" s="115"/>
      <c r="S237" s="116">
        <v>0</v>
      </c>
      <c r="T237" s="115"/>
      <c r="U237" s="124">
        <v>120000</v>
      </c>
      <c r="V237" s="121"/>
      <c r="W237" s="115"/>
      <c r="X237" s="124">
        <v>0</v>
      </c>
      <c r="Y237" s="121"/>
      <c r="Z237" s="115"/>
      <c r="AA237" s="115"/>
      <c r="AB237" s="117" t="s">
        <v>1148</v>
      </c>
    </row>
    <row r="238" spans="1:28" s="112" customFormat="1" ht="12.75" customHeight="1" x14ac:dyDescent="0.2">
      <c r="A238" s="120" t="s">
        <v>361</v>
      </c>
      <c r="B238" s="121"/>
      <c r="C238" s="122" t="s">
        <v>362</v>
      </c>
      <c r="D238" s="123"/>
      <c r="E238" s="123"/>
      <c r="F238" s="121"/>
      <c r="G238" s="116">
        <v>23925311</v>
      </c>
      <c r="H238" s="115"/>
      <c r="I238" s="116">
        <v>1950024</v>
      </c>
      <c r="J238" s="115"/>
      <c r="K238" s="124">
        <v>21975287</v>
      </c>
      <c r="L238" s="121"/>
      <c r="M238" s="115"/>
      <c r="N238" s="124">
        <v>0</v>
      </c>
      <c r="O238" s="121"/>
      <c r="P238" s="115"/>
      <c r="Q238" s="116">
        <v>0</v>
      </c>
      <c r="R238" s="115"/>
      <c r="S238" s="116">
        <v>0</v>
      </c>
      <c r="T238" s="115"/>
      <c r="U238" s="124">
        <v>21975287</v>
      </c>
      <c r="V238" s="121"/>
      <c r="W238" s="115"/>
      <c r="X238" s="124">
        <v>0</v>
      </c>
      <c r="Y238" s="121"/>
      <c r="Z238" s="115"/>
      <c r="AA238" s="115"/>
      <c r="AB238" s="117" t="s">
        <v>1148</v>
      </c>
    </row>
    <row r="239" spans="1:28" s="112" customFormat="1" ht="12.75" customHeight="1" x14ac:dyDescent="0.2">
      <c r="A239" s="120" t="s">
        <v>363</v>
      </c>
      <c r="B239" s="121"/>
      <c r="C239" s="122" t="s">
        <v>364</v>
      </c>
      <c r="D239" s="123"/>
      <c r="E239" s="123"/>
      <c r="F239" s="121"/>
      <c r="G239" s="116">
        <v>87273662</v>
      </c>
      <c r="H239" s="115"/>
      <c r="I239" s="116">
        <v>15951822</v>
      </c>
      <c r="J239" s="115"/>
      <c r="K239" s="124">
        <v>71321840</v>
      </c>
      <c r="L239" s="121"/>
      <c r="M239" s="115"/>
      <c r="N239" s="124">
        <v>0</v>
      </c>
      <c r="O239" s="121"/>
      <c r="P239" s="115"/>
      <c r="Q239" s="116">
        <v>0</v>
      </c>
      <c r="R239" s="115"/>
      <c r="S239" s="116">
        <v>0</v>
      </c>
      <c r="T239" s="115"/>
      <c r="U239" s="124">
        <v>71321840</v>
      </c>
      <c r="V239" s="121"/>
      <c r="W239" s="115"/>
      <c r="X239" s="124">
        <v>0</v>
      </c>
      <c r="Y239" s="121"/>
      <c r="Z239" s="115"/>
      <c r="AA239" s="115"/>
      <c r="AB239" s="117" t="s">
        <v>1151</v>
      </c>
    </row>
    <row r="240" spans="1:28" s="112" customFormat="1" ht="12.75" customHeight="1" x14ac:dyDescent="0.2">
      <c r="A240" s="120" t="s">
        <v>365</v>
      </c>
      <c r="B240" s="121"/>
      <c r="C240" s="122" t="s">
        <v>366</v>
      </c>
      <c r="D240" s="123"/>
      <c r="E240" s="123"/>
      <c r="F240" s="121"/>
      <c r="G240" s="116">
        <v>26149864</v>
      </c>
      <c r="H240" s="115"/>
      <c r="I240" s="116">
        <v>0</v>
      </c>
      <c r="J240" s="115"/>
      <c r="K240" s="124">
        <v>26149864</v>
      </c>
      <c r="L240" s="121"/>
      <c r="M240" s="115"/>
      <c r="N240" s="124">
        <v>0</v>
      </c>
      <c r="O240" s="121"/>
      <c r="P240" s="115"/>
      <c r="Q240" s="116">
        <v>0</v>
      </c>
      <c r="R240" s="115"/>
      <c r="S240" s="116">
        <v>0</v>
      </c>
      <c r="T240" s="115"/>
      <c r="U240" s="124">
        <v>26149864</v>
      </c>
      <c r="V240" s="121"/>
      <c r="W240" s="115"/>
      <c r="X240" s="124">
        <v>0</v>
      </c>
      <c r="Y240" s="121"/>
      <c r="Z240" s="115"/>
      <c r="AA240" s="115"/>
      <c r="AB240" s="117" t="s">
        <v>1152</v>
      </c>
    </row>
    <row r="241" spans="1:28" s="112" customFormat="1" ht="12.75" customHeight="1" x14ac:dyDescent="0.2">
      <c r="A241" s="120" t="s">
        <v>367</v>
      </c>
      <c r="B241" s="121"/>
      <c r="C241" s="122" t="s">
        <v>368</v>
      </c>
      <c r="D241" s="123"/>
      <c r="E241" s="123"/>
      <c r="F241" s="121"/>
      <c r="G241" s="116">
        <v>26713960</v>
      </c>
      <c r="H241" s="115"/>
      <c r="I241" s="116">
        <v>30245</v>
      </c>
      <c r="J241" s="115"/>
      <c r="K241" s="124">
        <v>26683715</v>
      </c>
      <c r="L241" s="121"/>
      <c r="M241" s="115"/>
      <c r="N241" s="124">
        <v>0</v>
      </c>
      <c r="O241" s="121"/>
      <c r="P241" s="115"/>
      <c r="Q241" s="116">
        <v>0</v>
      </c>
      <c r="R241" s="115"/>
      <c r="S241" s="116">
        <v>0</v>
      </c>
      <c r="T241" s="115"/>
      <c r="U241" s="124">
        <v>26683715</v>
      </c>
      <c r="V241" s="121"/>
      <c r="W241" s="115"/>
      <c r="X241" s="124">
        <v>0</v>
      </c>
      <c r="Y241" s="121"/>
      <c r="Z241" s="115"/>
      <c r="AA241" s="115"/>
      <c r="AB241" s="117" t="s">
        <v>1154</v>
      </c>
    </row>
    <row r="242" spans="1:28" s="112" customFormat="1" ht="12.75" customHeight="1" x14ac:dyDescent="0.2">
      <c r="A242" s="120" t="s">
        <v>369</v>
      </c>
      <c r="B242" s="121"/>
      <c r="C242" s="122" t="s">
        <v>370</v>
      </c>
      <c r="D242" s="123"/>
      <c r="E242" s="123"/>
      <c r="F242" s="121"/>
      <c r="G242" s="116">
        <v>48604846</v>
      </c>
      <c r="H242" s="115"/>
      <c r="I242" s="116">
        <v>34669917</v>
      </c>
      <c r="J242" s="115"/>
      <c r="K242" s="124">
        <v>13934929</v>
      </c>
      <c r="L242" s="121"/>
      <c r="M242" s="115"/>
      <c r="N242" s="124">
        <v>0</v>
      </c>
      <c r="O242" s="121"/>
      <c r="P242" s="115"/>
      <c r="Q242" s="116">
        <v>0</v>
      </c>
      <c r="R242" s="115"/>
      <c r="S242" s="116">
        <v>0</v>
      </c>
      <c r="T242" s="115"/>
      <c r="U242" s="124">
        <v>13934929</v>
      </c>
      <c r="V242" s="121"/>
      <c r="W242" s="115"/>
      <c r="X242" s="124">
        <v>0</v>
      </c>
      <c r="Y242" s="121"/>
      <c r="Z242" s="115"/>
      <c r="AA242" s="115"/>
      <c r="AB242" s="117" t="s">
        <v>1157</v>
      </c>
    </row>
    <row r="243" spans="1:28" s="112" customFormat="1" ht="12.75" customHeight="1" x14ac:dyDescent="0.2">
      <c r="A243" s="120" t="s">
        <v>371</v>
      </c>
      <c r="B243" s="121"/>
      <c r="C243" s="122" t="s">
        <v>372</v>
      </c>
      <c r="D243" s="123"/>
      <c r="E243" s="123"/>
      <c r="F243" s="121"/>
      <c r="G243" s="116">
        <v>40823021</v>
      </c>
      <c r="H243" s="115"/>
      <c r="I243" s="116">
        <v>18823697</v>
      </c>
      <c r="J243" s="115"/>
      <c r="K243" s="124">
        <v>21999324</v>
      </c>
      <c r="L243" s="121"/>
      <c r="M243" s="115"/>
      <c r="N243" s="124">
        <v>0</v>
      </c>
      <c r="O243" s="121"/>
      <c r="P243" s="115"/>
      <c r="Q243" s="116">
        <v>0</v>
      </c>
      <c r="R243" s="115"/>
      <c r="S243" s="116">
        <v>0</v>
      </c>
      <c r="T243" s="115"/>
      <c r="U243" s="124">
        <v>21999324</v>
      </c>
      <c r="V243" s="121"/>
      <c r="W243" s="115"/>
      <c r="X243" s="124">
        <v>0</v>
      </c>
      <c r="Y243" s="121"/>
      <c r="Z243" s="115"/>
      <c r="AA243" s="115"/>
      <c r="AB243" s="117" t="s">
        <v>1158</v>
      </c>
    </row>
    <row r="244" spans="1:28" s="112" customFormat="1" ht="12.75" customHeight="1" x14ac:dyDescent="0.2">
      <c r="A244" s="120" t="s">
        <v>373</v>
      </c>
      <c r="B244" s="121"/>
      <c r="C244" s="122" t="s">
        <v>374</v>
      </c>
      <c r="D244" s="123"/>
      <c r="E244" s="123"/>
      <c r="F244" s="121"/>
      <c r="G244" s="116">
        <v>81567871</v>
      </c>
      <c r="H244" s="115"/>
      <c r="I244" s="116">
        <v>32004255</v>
      </c>
      <c r="J244" s="115"/>
      <c r="K244" s="124">
        <v>49563616</v>
      </c>
      <c r="L244" s="121"/>
      <c r="M244" s="115"/>
      <c r="N244" s="124">
        <v>0</v>
      </c>
      <c r="O244" s="121"/>
      <c r="P244" s="115"/>
      <c r="Q244" s="116">
        <v>0</v>
      </c>
      <c r="R244" s="115"/>
      <c r="S244" s="116">
        <v>0</v>
      </c>
      <c r="T244" s="115"/>
      <c r="U244" s="124">
        <v>49563616</v>
      </c>
      <c r="V244" s="121"/>
      <c r="W244" s="115"/>
      <c r="X244" s="124">
        <v>0</v>
      </c>
      <c r="Y244" s="121"/>
      <c r="Z244" s="115"/>
      <c r="AA244" s="115"/>
      <c r="AB244" s="117" t="s">
        <v>1159</v>
      </c>
    </row>
    <row r="245" spans="1:28" ht="12.75" customHeight="1" x14ac:dyDescent="0.2">
      <c r="A245" s="120" t="s">
        <v>1529</v>
      </c>
      <c r="B245" s="121"/>
      <c r="C245" s="122" t="s">
        <v>1530</v>
      </c>
      <c r="D245" s="123"/>
      <c r="E245" s="123"/>
      <c r="F245" s="121"/>
      <c r="G245" s="116">
        <v>85025</v>
      </c>
      <c r="H245" s="115"/>
      <c r="I245" s="116">
        <v>0</v>
      </c>
      <c r="J245" s="115"/>
      <c r="K245" s="124">
        <v>85025</v>
      </c>
      <c r="L245" s="121"/>
      <c r="M245" s="115"/>
      <c r="N245" s="124">
        <v>0</v>
      </c>
      <c r="O245" s="121"/>
      <c r="P245" s="115"/>
      <c r="Q245" s="116">
        <v>0</v>
      </c>
      <c r="R245" s="115"/>
      <c r="S245" s="116">
        <v>0</v>
      </c>
      <c r="T245" s="115"/>
      <c r="U245" s="124">
        <v>85025</v>
      </c>
      <c r="V245" s="121"/>
      <c r="W245" s="115"/>
      <c r="X245" s="124">
        <v>0</v>
      </c>
      <c r="Y245" s="121"/>
      <c r="Z245" s="115"/>
      <c r="AA245" s="115"/>
      <c r="AB245" s="117" t="s">
        <v>1162</v>
      </c>
    </row>
    <row r="246" spans="1:28" ht="12.75" customHeight="1" x14ac:dyDescent="0.2">
      <c r="A246" s="120" t="s">
        <v>375</v>
      </c>
      <c r="B246" s="121"/>
      <c r="C246" s="122" t="s">
        <v>376</v>
      </c>
      <c r="D246" s="123"/>
      <c r="E246" s="123"/>
      <c r="F246" s="121"/>
      <c r="G246" s="116">
        <v>58112110</v>
      </c>
      <c r="H246" s="115"/>
      <c r="I246" s="116">
        <v>0</v>
      </c>
      <c r="J246" s="115"/>
      <c r="K246" s="124">
        <v>58112110</v>
      </c>
      <c r="L246" s="121"/>
      <c r="M246" s="115"/>
      <c r="N246" s="124">
        <v>0</v>
      </c>
      <c r="O246" s="121"/>
      <c r="P246" s="115"/>
      <c r="Q246" s="116">
        <v>0</v>
      </c>
      <c r="R246" s="115"/>
      <c r="S246" s="116">
        <v>0</v>
      </c>
      <c r="T246" s="115"/>
      <c r="U246" s="124">
        <v>58112110</v>
      </c>
      <c r="V246" s="121"/>
      <c r="W246" s="115"/>
      <c r="X246" s="124">
        <v>0</v>
      </c>
      <c r="Y246" s="121"/>
      <c r="Z246" s="115"/>
      <c r="AA246" s="115"/>
      <c r="AB246" s="117" t="s">
        <v>1165</v>
      </c>
    </row>
    <row r="247" spans="1:28" ht="12.75" customHeight="1" x14ac:dyDescent="0.2">
      <c r="A247" s="120" t="s">
        <v>377</v>
      </c>
      <c r="B247" s="121"/>
      <c r="C247" s="122" t="s">
        <v>378</v>
      </c>
      <c r="D247" s="123"/>
      <c r="E247" s="123"/>
      <c r="F247" s="121"/>
      <c r="G247" s="116">
        <v>6883788</v>
      </c>
      <c r="H247" s="115"/>
      <c r="I247" s="116">
        <v>27810</v>
      </c>
      <c r="J247" s="115"/>
      <c r="K247" s="124">
        <v>6855978</v>
      </c>
      <c r="L247" s="121"/>
      <c r="M247" s="115"/>
      <c r="N247" s="124">
        <v>0</v>
      </c>
      <c r="O247" s="121"/>
      <c r="P247" s="115"/>
      <c r="Q247" s="116">
        <v>0</v>
      </c>
      <c r="R247" s="115"/>
      <c r="S247" s="116">
        <v>0</v>
      </c>
      <c r="T247" s="115"/>
      <c r="U247" s="124">
        <v>6855978</v>
      </c>
      <c r="V247" s="121"/>
      <c r="W247" s="115"/>
      <c r="X247" s="124">
        <v>0</v>
      </c>
      <c r="Y247" s="121"/>
      <c r="Z247" s="115"/>
      <c r="AA247" s="115"/>
      <c r="AB247" s="117" t="s">
        <v>1166</v>
      </c>
    </row>
    <row r="248" spans="1:28" ht="12.75" customHeight="1" x14ac:dyDescent="0.2">
      <c r="A248" s="120" t="s">
        <v>1506</v>
      </c>
      <c r="B248" s="121"/>
      <c r="C248" s="122" t="s">
        <v>1168</v>
      </c>
      <c r="D248" s="123"/>
      <c r="E248" s="123"/>
      <c r="F248" s="121"/>
      <c r="G248" s="116">
        <v>13235269</v>
      </c>
      <c r="H248" s="115"/>
      <c r="I248" s="116">
        <v>0</v>
      </c>
      <c r="J248" s="115"/>
      <c r="K248" s="124">
        <v>13235269</v>
      </c>
      <c r="L248" s="121"/>
      <c r="M248" s="115"/>
      <c r="N248" s="124">
        <v>0</v>
      </c>
      <c r="O248" s="121"/>
      <c r="P248" s="115"/>
      <c r="Q248" s="116">
        <v>0</v>
      </c>
      <c r="R248" s="115"/>
      <c r="S248" s="116">
        <v>0</v>
      </c>
      <c r="T248" s="115"/>
      <c r="U248" s="124">
        <v>13235269</v>
      </c>
      <c r="V248" s="121"/>
      <c r="W248" s="115"/>
      <c r="X248" s="124">
        <v>0</v>
      </c>
      <c r="Y248" s="121"/>
      <c r="Z248" s="115"/>
      <c r="AA248" s="115"/>
      <c r="AB248" s="117" t="s">
        <v>1167</v>
      </c>
    </row>
    <row r="249" spans="1:28" ht="12.75" customHeight="1" x14ac:dyDescent="0.2">
      <c r="A249" s="120" t="s">
        <v>379</v>
      </c>
      <c r="B249" s="121"/>
      <c r="C249" s="122" t="s">
        <v>380</v>
      </c>
      <c r="D249" s="123"/>
      <c r="E249" s="123"/>
      <c r="F249" s="121"/>
      <c r="G249" s="116">
        <v>1182455</v>
      </c>
      <c r="H249" s="115"/>
      <c r="I249" s="116">
        <v>0</v>
      </c>
      <c r="J249" s="115"/>
      <c r="K249" s="124">
        <v>1182455</v>
      </c>
      <c r="L249" s="121"/>
      <c r="M249" s="115"/>
      <c r="N249" s="124">
        <v>0</v>
      </c>
      <c r="O249" s="121"/>
      <c r="P249" s="115"/>
      <c r="Q249" s="116">
        <v>0</v>
      </c>
      <c r="R249" s="115"/>
      <c r="S249" s="116">
        <v>0</v>
      </c>
      <c r="T249" s="115"/>
      <c r="U249" s="124">
        <v>1182455</v>
      </c>
      <c r="V249" s="121"/>
      <c r="W249" s="115"/>
      <c r="X249" s="124">
        <v>0</v>
      </c>
      <c r="Y249" s="121"/>
      <c r="Z249" s="115"/>
      <c r="AA249" s="115"/>
      <c r="AB249" s="117" t="s">
        <v>1169</v>
      </c>
    </row>
    <row r="250" spans="1:28" ht="12.75" customHeight="1" x14ac:dyDescent="0.2">
      <c r="A250" s="120" t="s">
        <v>381</v>
      </c>
      <c r="B250" s="121"/>
      <c r="C250" s="122" t="s">
        <v>382</v>
      </c>
      <c r="D250" s="123"/>
      <c r="E250" s="123"/>
      <c r="F250" s="121"/>
      <c r="G250" s="116">
        <v>135933005</v>
      </c>
      <c r="H250" s="115"/>
      <c r="I250" s="116">
        <v>55676388</v>
      </c>
      <c r="J250" s="115"/>
      <c r="K250" s="124">
        <v>80256617</v>
      </c>
      <c r="L250" s="121"/>
      <c r="M250" s="115"/>
      <c r="N250" s="124">
        <v>0</v>
      </c>
      <c r="O250" s="121"/>
      <c r="P250" s="115"/>
      <c r="Q250" s="116">
        <v>0</v>
      </c>
      <c r="R250" s="115"/>
      <c r="S250" s="116">
        <v>0</v>
      </c>
      <c r="T250" s="115"/>
      <c r="U250" s="124">
        <v>80256617</v>
      </c>
      <c r="V250" s="121"/>
      <c r="W250" s="115"/>
      <c r="X250" s="124">
        <v>0</v>
      </c>
      <c r="Y250" s="121"/>
      <c r="Z250" s="115"/>
      <c r="AA250" s="115"/>
      <c r="AB250" s="117" t="s">
        <v>1172</v>
      </c>
    </row>
    <row r="251" spans="1:28" ht="12.75" customHeight="1" x14ac:dyDescent="0.2">
      <c r="A251" s="120" t="s">
        <v>383</v>
      </c>
      <c r="B251" s="121"/>
      <c r="C251" s="122" t="s">
        <v>384</v>
      </c>
      <c r="D251" s="123"/>
      <c r="E251" s="123"/>
      <c r="F251" s="121"/>
      <c r="G251" s="116">
        <v>12171597</v>
      </c>
      <c r="H251" s="115"/>
      <c r="I251" s="116">
        <v>0</v>
      </c>
      <c r="J251" s="115"/>
      <c r="K251" s="124">
        <v>12171597</v>
      </c>
      <c r="L251" s="121"/>
      <c r="M251" s="115"/>
      <c r="N251" s="124">
        <v>0</v>
      </c>
      <c r="O251" s="121"/>
      <c r="P251" s="115"/>
      <c r="Q251" s="116">
        <v>0</v>
      </c>
      <c r="R251" s="115"/>
      <c r="S251" s="116">
        <v>0</v>
      </c>
      <c r="T251" s="115"/>
      <c r="U251" s="124">
        <v>12171597</v>
      </c>
      <c r="V251" s="121"/>
      <c r="W251" s="115"/>
      <c r="X251" s="124">
        <v>0</v>
      </c>
      <c r="Y251" s="121"/>
      <c r="Z251" s="115"/>
      <c r="AA251" s="115"/>
      <c r="AB251" s="117" t="s">
        <v>1175</v>
      </c>
    </row>
    <row r="252" spans="1:28" ht="12.75" customHeight="1" x14ac:dyDescent="0.2">
      <c r="A252" s="120" t="s">
        <v>385</v>
      </c>
      <c r="B252" s="121"/>
      <c r="C252" s="122" t="s">
        <v>386</v>
      </c>
      <c r="D252" s="123"/>
      <c r="E252" s="123"/>
      <c r="F252" s="121"/>
      <c r="G252" s="116">
        <v>633080</v>
      </c>
      <c r="H252" s="115"/>
      <c r="I252" s="116">
        <v>0</v>
      </c>
      <c r="J252" s="115"/>
      <c r="K252" s="124">
        <v>633080</v>
      </c>
      <c r="L252" s="121"/>
      <c r="M252" s="115"/>
      <c r="N252" s="124">
        <v>0</v>
      </c>
      <c r="O252" s="121"/>
      <c r="P252" s="115"/>
      <c r="Q252" s="116">
        <v>0</v>
      </c>
      <c r="R252" s="115"/>
      <c r="S252" s="116">
        <v>0</v>
      </c>
      <c r="T252" s="115"/>
      <c r="U252" s="124">
        <v>633080</v>
      </c>
      <c r="V252" s="121"/>
      <c r="W252" s="115"/>
      <c r="X252" s="124">
        <v>0</v>
      </c>
      <c r="Y252" s="121"/>
      <c r="Z252" s="115"/>
      <c r="AA252" s="115"/>
      <c r="AB252" s="117" t="s">
        <v>1178</v>
      </c>
    </row>
    <row r="253" spans="1:28" ht="12.75" customHeight="1" x14ac:dyDescent="0.2">
      <c r="A253" s="120" t="s">
        <v>387</v>
      </c>
      <c r="B253" s="121"/>
      <c r="C253" s="122" t="s">
        <v>388</v>
      </c>
      <c r="D253" s="123"/>
      <c r="E253" s="123"/>
      <c r="F253" s="121"/>
      <c r="G253" s="116">
        <v>112991</v>
      </c>
      <c r="H253" s="115"/>
      <c r="I253" s="116">
        <v>0</v>
      </c>
      <c r="J253" s="115"/>
      <c r="K253" s="124">
        <v>112991</v>
      </c>
      <c r="L253" s="121"/>
      <c r="M253" s="115"/>
      <c r="N253" s="124">
        <v>0</v>
      </c>
      <c r="O253" s="121"/>
      <c r="P253" s="115"/>
      <c r="Q253" s="116">
        <v>0</v>
      </c>
      <c r="R253" s="115"/>
      <c r="S253" s="116">
        <v>0</v>
      </c>
      <c r="T253" s="115"/>
      <c r="U253" s="124">
        <v>112991</v>
      </c>
      <c r="V253" s="121"/>
      <c r="W253" s="115"/>
      <c r="X253" s="124">
        <v>0</v>
      </c>
      <c r="Y253" s="121"/>
      <c r="Z253" s="115"/>
      <c r="AA253" s="115"/>
      <c r="AB253" s="117" t="s">
        <v>1180</v>
      </c>
    </row>
    <row r="254" spans="1:28" ht="12.75" customHeight="1" x14ac:dyDescent="0.2">
      <c r="A254" s="120" t="s">
        <v>389</v>
      </c>
      <c r="B254" s="121"/>
      <c r="C254" s="122" t="s">
        <v>390</v>
      </c>
      <c r="D254" s="123"/>
      <c r="E254" s="123"/>
      <c r="F254" s="121"/>
      <c r="G254" s="116">
        <v>516161322</v>
      </c>
      <c r="H254" s="115"/>
      <c r="I254" s="116">
        <v>211489998</v>
      </c>
      <c r="J254" s="115"/>
      <c r="K254" s="124">
        <v>304671324</v>
      </c>
      <c r="L254" s="121"/>
      <c r="M254" s="115"/>
      <c r="N254" s="124">
        <v>0</v>
      </c>
      <c r="O254" s="121"/>
      <c r="P254" s="115"/>
      <c r="Q254" s="116">
        <v>0</v>
      </c>
      <c r="R254" s="115"/>
      <c r="S254" s="116">
        <v>0</v>
      </c>
      <c r="T254" s="115"/>
      <c r="U254" s="124">
        <v>304671324</v>
      </c>
      <c r="V254" s="121"/>
      <c r="W254" s="115"/>
      <c r="X254" s="124">
        <v>0</v>
      </c>
      <c r="Y254" s="121"/>
      <c r="Z254" s="115"/>
      <c r="AA254" s="115"/>
      <c r="AB254" s="117" t="s">
        <v>1186</v>
      </c>
    </row>
    <row r="255" spans="1:28" ht="12.75" customHeight="1" x14ac:dyDescent="0.2">
      <c r="A255" s="120" t="s">
        <v>391</v>
      </c>
      <c r="B255" s="121"/>
      <c r="C255" s="122" t="s">
        <v>392</v>
      </c>
      <c r="D255" s="123"/>
      <c r="E255" s="123"/>
      <c r="F255" s="121"/>
      <c r="G255" s="116">
        <v>8138963</v>
      </c>
      <c r="H255" s="115"/>
      <c r="I255" s="116">
        <v>0</v>
      </c>
      <c r="J255" s="115"/>
      <c r="K255" s="124">
        <v>8138963</v>
      </c>
      <c r="L255" s="121"/>
      <c r="M255" s="115"/>
      <c r="N255" s="124">
        <v>0</v>
      </c>
      <c r="O255" s="121"/>
      <c r="P255" s="115"/>
      <c r="Q255" s="116">
        <v>0</v>
      </c>
      <c r="R255" s="115"/>
      <c r="S255" s="116">
        <v>0</v>
      </c>
      <c r="T255" s="115"/>
      <c r="U255" s="124">
        <v>8138963</v>
      </c>
      <c r="V255" s="121"/>
      <c r="W255" s="115"/>
      <c r="X255" s="124">
        <v>0</v>
      </c>
      <c r="Y255" s="121"/>
      <c r="Z255" s="115"/>
      <c r="AA255" s="115"/>
      <c r="AB255" s="117" t="s">
        <v>1187</v>
      </c>
    </row>
    <row r="256" spans="1:28" ht="12.75" customHeight="1" x14ac:dyDescent="0.2">
      <c r="A256" s="120" t="s">
        <v>393</v>
      </c>
      <c r="B256" s="121"/>
      <c r="C256" s="122" t="s">
        <v>394</v>
      </c>
      <c r="D256" s="123"/>
      <c r="E256" s="123"/>
      <c r="F256" s="121"/>
      <c r="G256" s="116">
        <v>35325365</v>
      </c>
      <c r="H256" s="115"/>
      <c r="I256" s="116">
        <v>4776666</v>
      </c>
      <c r="J256" s="115"/>
      <c r="K256" s="124">
        <v>30548699</v>
      </c>
      <c r="L256" s="121"/>
      <c r="M256" s="115"/>
      <c r="N256" s="124">
        <v>0</v>
      </c>
      <c r="O256" s="121"/>
      <c r="P256" s="115"/>
      <c r="Q256" s="116">
        <v>0</v>
      </c>
      <c r="R256" s="115"/>
      <c r="S256" s="116">
        <v>0</v>
      </c>
      <c r="T256" s="115"/>
      <c r="U256" s="124">
        <v>30548699</v>
      </c>
      <c r="V256" s="121"/>
      <c r="W256" s="115"/>
      <c r="X256" s="124">
        <v>0</v>
      </c>
      <c r="Y256" s="121"/>
      <c r="Z256" s="115"/>
      <c r="AA256" s="115"/>
      <c r="AB256" s="117" t="s">
        <v>1196</v>
      </c>
    </row>
    <row r="257" spans="1:28" ht="12.75" customHeight="1" x14ac:dyDescent="0.2">
      <c r="A257" s="120" t="s">
        <v>395</v>
      </c>
      <c r="B257" s="121"/>
      <c r="C257" s="122" t="s">
        <v>396</v>
      </c>
      <c r="D257" s="123"/>
      <c r="E257" s="123"/>
      <c r="F257" s="121"/>
      <c r="G257" s="116">
        <v>9462500</v>
      </c>
      <c r="H257" s="115"/>
      <c r="I257" s="116">
        <v>0</v>
      </c>
      <c r="J257" s="115"/>
      <c r="K257" s="124">
        <v>9462500</v>
      </c>
      <c r="L257" s="121"/>
      <c r="M257" s="115"/>
      <c r="N257" s="124">
        <v>0</v>
      </c>
      <c r="O257" s="121"/>
      <c r="P257" s="115"/>
      <c r="Q257" s="116">
        <v>0</v>
      </c>
      <c r="R257" s="115"/>
      <c r="S257" s="116">
        <v>0</v>
      </c>
      <c r="T257" s="115"/>
      <c r="U257" s="124">
        <v>9462500</v>
      </c>
      <c r="V257" s="121"/>
      <c r="W257" s="115"/>
      <c r="X257" s="124">
        <v>0</v>
      </c>
      <c r="Y257" s="121"/>
      <c r="Z257" s="115"/>
      <c r="AA257" s="115"/>
      <c r="AB257" s="117" t="s">
        <v>1197</v>
      </c>
    </row>
    <row r="258" spans="1:28" ht="12.75" customHeight="1" x14ac:dyDescent="0.2">
      <c r="A258" s="120" t="s">
        <v>1507</v>
      </c>
      <c r="B258" s="121"/>
      <c r="C258" s="122" t="s">
        <v>1202</v>
      </c>
      <c r="D258" s="123"/>
      <c r="E258" s="123"/>
      <c r="F258" s="121"/>
      <c r="G258" s="116">
        <v>491916</v>
      </c>
      <c r="H258" s="115"/>
      <c r="I258" s="116">
        <v>0</v>
      </c>
      <c r="J258" s="115"/>
      <c r="K258" s="124">
        <v>491916</v>
      </c>
      <c r="L258" s="121"/>
      <c r="M258" s="115"/>
      <c r="N258" s="124">
        <v>0</v>
      </c>
      <c r="O258" s="121"/>
      <c r="P258" s="115"/>
      <c r="Q258" s="116">
        <v>0</v>
      </c>
      <c r="R258" s="115"/>
      <c r="S258" s="116">
        <v>0</v>
      </c>
      <c r="T258" s="115"/>
      <c r="U258" s="124">
        <v>491916</v>
      </c>
      <c r="V258" s="121"/>
      <c r="W258" s="115"/>
      <c r="X258" s="124">
        <v>0</v>
      </c>
      <c r="Y258" s="121"/>
      <c r="Z258" s="115"/>
      <c r="AA258" s="115"/>
      <c r="AB258" s="117" t="s">
        <v>1201</v>
      </c>
    </row>
    <row r="259" spans="1:28" ht="12.75" customHeight="1" x14ac:dyDescent="0.2">
      <c r="A259" s="120" t="s">
        <v>1508</v>
      </c>
      <c r="B259" s="121"/>
      <c r="C259" s="122" t="s">
        <v>1509</v>
      </c>
      <c r="D259" s="123"/>
      <c r="E259" s="123"/>
      <c r="F259" s="121"/>
      <c r="G259" s="116">
        <v>722000</v>
      </c>
      <c r="H259" s="115"/>
      <c r="I259" s="116">
        <v>0</v>
      </c>
      <c r="J259" s="115"/>
      <c r="K259" s="124">
        <v>722000</v>
      </c>
      <c r="L259" s="121"/>
      <c r="M259" s="115"/>
      <c r="N259" s="124">
        <v>0</v>
      </c>
      <c r="O259" s="121"/>
      <c r="P259" s="115"/>
      <c r="Q259" s="116">
        <v>0</v>
      </c>
      <c r="R259" s="115"/>
      <c r="S259" s="116">
        <v>0</v>
      </c>
      <c r="T259" s="115"/>
      <c r="U259" s="124">
        <v>722000</v>
      </c>
      <c r="V259" s="121"/>
      <c r="W259" s="115"/>
      <c r="X259" s="124">
        <v>0</v>
      </c>
      <c r="Y259" s="121"/>
      <c r="Z259" s="115"/>
      <c r="AA259" s="115"/>
      <c r="AB259" s="117" t="s">
        <v>1203</v>
      </c>
    </row>
    <row r="260" spans="1:28" ht="12.75" customHeight="1" x14ac:dyDescent="0.2">
      <c r="A260" s="120" t="s">
        <v>397</v>
      </c>
      <c r="B260" s="121"/>
      <c r="C260" s="122" t="s">
        <v>398</v>
      </c>
      <c r="D260" s="123"/>
      <c r="E260" s="123"/>
      <c r="F260" s="121"/>
      <c r="G260" s="116">
        <v>218548438</v>
      </c>
      <c r="H260" s="115"/>
      <c r="I260" s="116">
        <v>90453815</v>
      </c>
      <c r="J260" s="115"/>
      <c r="K260" s="124">
        <v>128094623</v>
      </c>
      <c r="L260" s="121"/>
      <c r="M260" s="115"/>
      <c r="N260" s="124">
        <v>0</v>
      </c>
      <c r="O260" s="121"/>
      <c r="P260" s="115"/>
      <c r="Q260" s="116">
        <v>0</v>
      </c>
      <c r="R260" s="115"/>
      <c r="S260" s="116">
        <v>0</v>
      </c>
      <c r="T260" s="115"/>
      <c r="U260" s="124">
        <v>128094623</v>
      </c>
      <c r="V260" s="121"/>
      <c r="W260" s="115"/>
      <c r="X260" s="124">
        <v>0</v>
      </c>
      <c r="Y260" s="121"/>
      <c r="Z260" s="115"/>
      <c r="AA260" s="115"/>
      <c r="AB260" s="117" t="s">
        <v>1205</v>
      </c>
    </row>
    <row r="261" spans="1:28" ht="12.75" customHeight="1" x14ac:dyDescent="0.2">
      <c r="A261" s="120" t="s">
        <v>399</v>
      </c>
      <c r="B261" s="121"/>
      <c r="C261" s="122" t="s">
        <v>400</v>
      </c>
      <c r="D261" s="123"/>
      <c r="E261" s="123"/>
      <c r="F261" s="121"/>
      <c r="G261" s="116">
        <v>119823330</v>
      </c>
      <c r="H261" s="115"/>
      <c r="I261" s="116">
        <v>35566665</v>
      </c>
      <c r="J261" s="115"/>
      <c r="K261" s="124">
        <v>84256665</v>
      </c>
      <c r="L261" s="121"/>
      <c r="M261" s="115"/>
      <c r="N261" s="124">
        <v>0</v>
      </c>
      <c r="O261" s="121"/>
      <c r="P261" s="115"/>
      <c r="Q261" s="116">
        <v>0</v>
      </c>
      <c r="R261" s="115"/>
      <c r="S261" s="116">
        <v>0</v>
      </c>
      <c r="T261" s="115"/>
      <c r="U261" s="124">
        <v>84256665</v>
      </c>
      <c r="V261" s="121"/>
      <c r="W261" s="115"/>
      <c r="X261" s="124">
        <v>0</v>
      </c>
      <c r="Y261" s="121"/>
      <c r="Z261" s="115"/>
      <c r="AA261" s="115"/>
      <c r="AB261" s="117" t="s">
        <v>1212</v>
      </c>
    </row>
    <row r="262" spans="1:28" ht="12.75" customHeight="1" x14ac:dyDescent="0.2">
      <c r="A262" s="120" t="s">
        <v>401</v>
      </c>
      <c r="B262" s="121"/>
      <c r="C262" s="122" t="s">
        <v>402</v>
      </c>
      <c r="D262" s="123"/>
      <c r="E262" s="123"/>
      <c r="F262" s="121"/>
      <c r="G262" s="116">
        <v>50660576</v>
      </c>
      <c r="H262" s="115"/>
      <c r="I262" s="116">
        <v>25330288</v>
      </c>
      <c r="J262" s="115"/>
      <c r="K262" s="124">
        <v>25330288</v>
      </c>
      <c r="L262" s="121"/>
      <c r="M262" s="115"/>
      <c r="N262" s="124">
        <v>0</v>
      </c>
      <c r="O262" s="121"/>
      <c r="P262" s="115"/>
      <c r="Q262" s="116">
        <v>0</v>
      </c>
      <c r="R262" s="115"/>
      <c r="S262" s="116">
        <v>0</v>
      </c>
      <c r="T262" s="115"/>
      <c r="U262" s="124">
        <v>25330288</v>
      </c>
      <c r="V262" s="121"/>
      <c r="W262" s="115"/>
      <c r="X262" s="124">
        <v>0</v>
      </c>
      <c r="Y262" s="121"/>
      <c r="Z262" s="115"/>
      <c r="AA262" s="115"/>
      <c r="AB262" s="117" t="s">
        <v>1217</v>
      </c>
    </row>
    <row r="263" spans="1:28" ht="12.75" customHeight="1" x14ac:dyDescent="0.2">
      <c r="A263" s="120" t="s">
        <v>403</v>
      </c>
      <c r="B263" s="121"/>
      <c r="C263" s="122" t="s">
        <v>404</v>
      </c>
      <c r="D263" s="123"/>
      <c r="E263" s="123"/>
      <c r="F263" s="121"/>
      <c r="G263" s="116">
        <v>129021335</v>
      </c>
      <c r="H263" s="115"/>
      <c r="I263" s="116">
        <v>0</v>
      </c>
      <c r="J263" s="115"/>
      <c r="K263" s="124">
        <v>129021335</v>
      </c>
      <c r="L263" s="121"/>
      <c r="M263" s="115"/>
      <c r="N263" s="124">
        <v>0</v>
      </c>
      <c r="O263" s="121"/>
      <c r="P263" s="115"/>
      <c r="Q263" s="116">
        <v>0</v>
      </c>
      <c r="R263" s="115"/>
      <c r="S263" s="116">
        <v>0</v>
      </c>
      <c r="T263" s="115"/>
      <c r="U263" s="124">
        <v>129021335</v>
      </c>
      <c r="V263" s="121"/>
      <c r="W263" s="115"/>
      <c r="X263" s="124">
        <v>0</v>
      </c>
      <c r="Y263" s="121"/>
      <c r="Z263" s="115"/>
      <c r="AA263" s="115"/>
      <c r="AB263" s="117" t="s">
        <v>1218</v>
      </c>
    </row>
    <row r="264" spans="1:28" ht="12.75" customHeight="1" x14ac:dyDescent="0.2">
      <c r="A264" s="120" t="s">
        <v>405</v>
      </c>
      <c r="B264" s="121"/>
      <c r="C264" s="122" t="s">
        <v>406</v>
      </c>
      <c r="D264" s="123"/>
      <c r="E264" s="123"/>
      <c r="F264" s="121"/>
      <c r="G264" s="116">
        <v>2545444</v>
      </c>
      <c r="H264" s="115"/>
      <c r="I264" s="116">
        <v>2390010</v>
      </c>
      <c r="J264" s="115"/>
      <c r="K264" s="124">
        <v>155434</v>
      </c>
      <c r="L264" s="121"/>
      <c r="M264" s="115"/>
      <c r="N264" s="124">
        <v>0</v>
      </c>
      <c r="O264" s="121"/>
      <c r="P264" s="115"/>
      <c r="Q264" s="116">
        <v>0</v>
      </c>
      <c r="R264" s="115"/>
      <c r="S264" s="116">
        <v>0</v>
      </c>
      <c r="T264" s="115"/>
      <c r="U264" s="124">
        <v>155434</v>
      </c>
      <c r="V264" s="121"/>
      <c r="W264" s="115"/>
      <c r="X264" s="124">
        <v>0</v>
      </c>
      <c r="Y264" s="121"/>
      <c r="Z264" s="115"/>
      <c r="AA264" s="115"/>
      <c r="AB264" s="117" t="s">
        <v>1223</v>
      </c>
    </row>
    <row r="265" spans="1:28" ht="12.75" customHeight="1" x14ac:dyDescent="0.2">
      <c r="A265" s="120" t="s">
        <v>407</v>
      </c>
      <c r="B265" s="121"/>
      <c r="C265" s="122" t="s">
        <v>408</v>
      </c>
      <c r="D265" s="123"/>
      <c r="E265" s="123"/>
      <c r="F265" s="121"/>
      <c r="G265" s="116">
        <v>1677519</v>
      </c>
      <c r="H265" s="115"/>
      <c r="I265" s="116">
        <v>0</v>
      </c>
      <c r="J265" s="115"/>
      <c r="K265" s="124">
        <v>1677519</v>
      </c>
      <c r="L265" s="121"/>
      <c r="M265" s="115"/>
      <c r="N265" s="124">
        <v>0</v>
      </c>
      <c r="O265" s="121"/>
      <c r="P265" s="115"/>
      <c r="Q265" s="116">
        <v>0</v>
      </c>
      <c r="R265" s="115"/>
      <c r="S265" s="116">
        <v>0</v>
      </c>
      <c r="T265" s="115"/>
      <c r="U265" s="124">
        <v>1677519</v>
      </c>
      <c r="V265" s="121"/>
      <c r="W265" s="115"/>
      <c r="X265" s="124">
        <v>0</v>
      </c>
      <c r="Y265" s="121"/>
      <c r="Z265" s="115"/>
      <c r="AA265" s="115"/>
      <c r="AB265" s="117" t="s">
        <v>1228</v>
      </c>
    </row>
    <row r="266" spans="1:28" ht="12.75" customHeight="1" x14ac:dyDescent="0.2">
      <c r="A266" s="120" t="s">
        <v>1481</v>
      </c>
      <c r="B266" s="121"/>
      <c r="C266" s="122" t="s">
        <v>1482</v>
      </c>
      <c r="D266" s="123"/>
      <c r="E266" s="123"/>
      <c r="F266" s="121"/>
      <c r="G266" s="116">
        <v>48320651</v>
      </c>
      <c r="H266" s="115"/>
      <c r="I266" s="116">
        <v>0</v>
      </c>
      <c r="J266" s="115"/>
      <c r="K266" s="124">
        <v>48320651</v>
      </c>
      <c r="L266" s="121"/>
      <c r="M266" s="115"/>
      <c r="N266" s="124">
        <v>0</v>
      </c>
      <c r="O266" s="121"/>
      <c r="P266" s="115"/>
      <c r="Q266" s="116">
        <v>0</v>
      </c>
      <c r="R266" s="115"/>
      <c r="S266" s="116">
        <v>0</v>
      </c>
      <c r="T266" s="115"/>
      <c r="U266" s="124">
        <v>48320651</v>
      </c>
      <c r="V266" s="121"/>
      <c r="W266" s="115"/>
      <c r="X266" s="124">
        <v>0</v>
      </c>
      <c r="Y266" s="121"/>
      <c r="Z266" s="115"/>
      <c r="AA266" s="115"/>
      <c r="AB266" s="117" t="s">
        <v>1233</v>
      </c>
    </row>
    <row r="267" spans="1:28" ht="12.75" customHeight="1" x14ac:dyDescent="0.2">
      <c r="A267" s="120" t="s">
        <v>409</v>
      </c>
      <c r="B267" s="121"/>
      <c r="C267" s="122" t="s">
        <v>410</v>
      </c>
      <c r="D267" s="123"/>
      <c r="E267" s="123"/>
      <c r="F267" s="121"/>
      <c r="G267" s="116">
        <v>3682451</v>
      </c>
      <c r="H267" s="115"/>
      <c r="I267" s="116">
        <v>604858</v>
      </c>
      <c r="J267" s="115"/>
      <c r="K267" s="124">
        <v>3077593</v>
      </c>
      <c r="L267" s="121"/>
      <c r="M267" s="115"/>
      <c r="N267" s="124">
        <v>0</v>
      </c>
      <c r="O267" s="121"/>
      <c r="P267" s="115"/>
      <c r="Q267" s="116">
        <v>0</v>
      </c>
      <c r="R267" s="115"/>
      <c r="S267" s="116">
        <v>0</v>
      </c>
      <c r="T267" s="115"/>
      <c r="U267" s="124">
        <v>3077593</v>
      </c>
      <c r="V267" s="121"/>
      <c r="W267" s="115"/>
      <c r="X267" s="124">
        <v>0</v>
      </c>
      <c r="Y267" s="121"/>
      <c r="Z267" s="115"/>
      <c r="AA267" s="115"/>
      <c r="AB267" s="117" t="s">
        <v>1235</v>
      </c>
    </row>
    <row r="268" spans="1:28" ht="12.75" customHeight="1" x14ac:dyDescent="0.2">
      <c r="A268" s="120" t="s">
        <v>411</v>
      </c>
      <c r="B268" s="121"/>
      <c r="C268" s="122" t="s">
        <v>412</v>
      </c>
      <c r="D268" s="123"/>
      <c r="E268" s="123"/>
      <c r="F268" s="121"/>
      <c r="G268" s="116">
        <v>4856606</v>
      </c>
      <c r="H268" s="115"/>
      <c r="I268" s="116">
        <v>95644</v>
      </c>
      <c r="J268" s="115"/>
      <c r="K268" s="124">
        <v>4760962</v>
      </c>
      <c r="L268" s="121"/>
      <c r="M268" s="115"/>
      <c r="N268" s="124">
        <v>0</v>
      </c>
      <c r="O268" s="121"/>
      <c r="P268" s="115"/>
      <c r="Q268" s="116">
        <v>0</v>
      </c>
      <c r="R268" s="115"/>
      <c r="S268" s="116">
        <v>0</v>
      </c>
      <c r="T268" s="115"/>
      <c r="U268" s="124">
        <v>4760962</v>
      </c>
      <c r="V268" s="121"/>
      <c r="W268" s="115"/>
      <c r="X268" s="124">
        <v>0</v>
      </c>
      <c r="Y268" s="121"/>
      <c r="Z268" s="115"/>
      <c r="AA268" s="115"/>
      <c r="AB268" s="117" t="s">
        <v>1240</v>
      </c>
    </row>
    <row r="269" spans="1:28" ht="12.75" customHeight="1" x14ac:dyDescent="0.2">
      <c r="A269" s="120" t="s">
        <v>413</v>
      </c>
      <c r="B269" s="121"/>
      <c r="C269" s="122" t="s">
        <v>414</v>
      </c>
      <c r="D269" s="123"/>
      <c r="E269" s="123"/>
      <c r="F269" s="121"/>
      <c r="G269" s="116">
        <v>5480326</v>
      </c>
      <c r="H269" s="115"/>
      <c r="I269" s="116">
        <v>0</v>
      </c>
      <c r="J269" s="115"/>
      <c r="K269" s="124">
        <v>5480326</v>
      </c>
      <c r="L269" s="121"/>
      <c r="M269" s="115"/>
      <c r="N269" s="124">
        <v>0</v>
      </c>
      <c r="O269" s="121"/>
      <c r="P269" s="115"/>
      <c r="Q269" s="116">
        <v>0</v>
      </c>
      <c r="R269" s="115"/>
      <c r="S269" s="116">
        <v>0</v>
      </c>
      <c r="T269" s="115"/>
      <c r="U269" s="124">
        <v>5480326</v>
      </c>
      <c r="V269" s="121"/>
      <c r="W269" s="115"/>
      <c r="X269" s="124">
        <v>0</v>
      </c>
      <c r="Y269" s="121"/>
      <c r="Z269" s="115"/>
      <c r="AA269" s="115"/>
      <c r="AB269" s="117" t="s">
        <v>1243</v>
      </c>
    </row>
    <row r="270" spans="1:28" ht="12.75" customHeight="1" x14ac:dyDescent="0.2">
      <c r="A270" s="120" t="s">
        <v>415</v>
      </c>
      <c r="B270" s="121"/>
      <c r="C270" s="122" t="s">
        <v>416</v>
      </c>
      <c r="D270" s="123"/>
      <c r="E270" s="123"/>
      <c r="F270" s="121"/>
      <c r="G270" s="116">
        <v>20960527</v>
      </c>
      <c r="H270" s="115"/>
      <c r="I270" s="116">
        <v>0</v>
      </c>
      <c r="J270" s="115"/>
      <c r="K270" s="124">
        <v>20960527</v>
      </c>
      <c r="L270" s="121"/>
      <c r="M270" s="115"/>
      <c r="N270" s="124">
        <v>0</v>
      </c>
      <c r="O270" s="121"/>
      <c r="P270" s="115"/>
      <c r="Q270" s="116">
        <v>0</v>
      </c>
      <c r="R270" s="115"/>
      <c r="S270" s="116">
        <v>0</v>
      </c>
      <c r="T270" s="115"/>
      <c r="U270" s="124">
        <v>20960527</v>
      </c>
      <c r="V270" s="121"/>
      <c r="W270" s="115"/>
      <c r="X270" s="124">
        <v>0</v>
      </c>
      <c r="Y270" s="121"/>
      <c r="Z270" s="115"/>
      <c r="AA270" s="115"/>
      <c r="AB270" s="117" t="s">
        <v>1249</v>
      </c>
    </row>
    <row r="271" spans="1:28" ht="12.75" customHeight="1" x14ac:dyDescent="0.2">
      <c r="A271" s="120" t="s">
        <v>1510</v>
      </c>
      <c r="B271" s="121"/>
      <c r="C271" s="122" t="s">
        <v>1511</v>
      </c>
      <c r="D271" s="123"/>
      <c r="E271" s="123"/>
      <c r="F271" s="121"/>
      <c r="G271" s="116">
        <v>36835045</v>
      </c>
      <c r="H271" s="115"/>
      <c r="I271" s="116">
        <v>0</v>
      </c>
      <c r="J271" s="115"/>
      <c r="K271" s="124">
        <v>36835045</v>
      </c>
      <c r="L271" s="121"/>
      <c r="M271" s="115"/>
      <c r="N271" s="124">
        <v>0</v>
      </c>
      <c r="O271" s="121"/>
      <c r="P271" s="115"/>
      <c r="Q271" s="116">
        <v>0</v>
      </c>
      <c r="R271" s="115"/>
      <c r="S271" s="116">
        <v>0</v>
      </c>
      <c r="T271" s="115"/>
      <c r="U271" s="124">
        <v>36835045</v>
      </c>
      <c r="V271" s="121"/>
      <c r="W271" s="115"/>
      <c r="X271" s="124">
        <v>0</v>
      </c>
      <c r="Y271" s="121"/>
      <c r="Z271" s="115"/>
      <c r="AA271" s="115"/>
      <c r="AB271" s="117" t="s">
        <v>1249</v>
      </c>
    </row>
    <row r="272" spans="1:28" ht="12.75" customHeight="1" x14ac:dyDescent="0.2">
      <c r="A272" s="120" t="s">
        <v>417</v>
      </c>
      <c r="B272" s="121"/>
      <c r="C272" s="122" t="s">
        <v>418</v>
      </c>
      <c r="D272" s="123"/>
      <c r="E272" s="123"/>
      <c r="F272" s="121"/>
      <c r="G272" s="116">
        <v>69611513</v>
      </c>
      <c r="H272" s="115"/>
      <c r="I272" s="116">
        <v>30226462</v>
      </c>
      <c r="J272" s="115"/>
      <c r="K272" s="124">
        <v>39385051</v>
      </c>
      <c r="L272" s="121"/>
      <c r="M272" s="115"/>
      <c r="N272" s="124">
        <v>0</v>
      </c>
      <c r="O272" s="121"/>
      <c r="P272" s="115"/>
      <c r="Q272" s="116">
        <v>0</v>
      </c>
      <c r="R272" s="115"/>
      <c r="S272" s="116">
        <v>0</v>
      </c>
      <c r="T272" s="115"/>
      <c r="U272" s="124">
        <v>39385051</v>
      </c>
      <c r="V272" s="121"/>
      <c r="W272" s="115"/>
      <c r="X272" s="124">
        <v>0</v>
      </c>
      <c r="Y272" s="121"/>
      <c r="Z272" s="115"/>
      <c r="AA272" s="115"/>
      <c r="AB272" s="117" t="s">
        <v>1249</v>
      </c>
    </row>
    <row r="273" spans="1:28" ht="12.75" customHeight="1" x14ac:dyDescent="0.2">
      <c r="A273" s="120" t="s">
        <v>419</v>
      </c>
      <c r="B273" s="121"/>
      <c r="C273" s="122" t="s">
        <v>420</v>
      </c>
      <c r="D273" s="123"/>
      <c r="E273" s="123"/>
      <c r="F273" s="121"/>
      <c r="G273" s="116">
        <v>195691578</v>
      </c>
      <c r="H273" s="115"/>
      <c r="I273" s="116">
        <v>62557839</v>
      </c>
      <c r="J273" s="115"/>
      <c r="K273" s="124">
        <v>133133739</v>
      </c>
      <c r="L273" s="121"/>
      <c r="M273" s="115"/>
      <c r="N273" s="124">
        <v>0</v>
      </c>
      <c r="O273" s="121"/>
      <c r="P273" s="115"/>
      <c r="Q273" s="116">
        <v>0</v>
      </c>
      <c r="R273" s="115"/>
      <c r="S273" s="116">
        <v>0</v>
      </c>
      <c r="T273" s="115"/>
      <c r="U273" s="124">
        <v>133133739</v>
      </c>
      <c r="V273" s="121"/>
      <c r="W273" s="115"/>
      <c r="X273" s="124">
        <v>0</v>
      </c>
      <c r="Y273" s="121"/>
      <c r="Z273" s="115"/>
      <c r="AA273" s="115"/>
      <c r="AB273" s="117" t="s">
        <v>1249</v>
      </c>
    </row>
    <row r="274" spans="1:28" ht="12.75" customHeight="1" x14ac:dyDescent="0.2">
      <c r="A274" s="120" t="s">
        <v>1512</v>
      </c>
      <c r="B274" s="121"/>
      <c r="C274" s="122" t="s">
        <v>1513</v>
      </c>
      <c r="D274" s="123"/>
      <c r="E274" s="123"/>
      <c r="F274" s="121"/>
      <c r="G274" s="116">
        <v>53312000</v>
      </c>
      <c r="H274" s="115"/>
      <c r="I274" s="116">
        <v>26656000</v>
      </c>
      <c r="J274" s="115"/>
      <c r="K274" s="124">
        <v>26656000</v>
      </c>
      <c r="L274" s="121"/>
      <c r="M274" s="115"/>
      <c r="N274" s="124">
        <v>0</v>
      </c>
      <c r="O274" s="121"/>
      <c r="P274" s="115"/>
      <c r="Q274" s="116">
        <v>0</v>
      </c>
      <c r="R274" s="115"/>
      <c r="S274" s="116">
        <v>0</v>
      </c>
      <c r="T274" s="115"/>
      <c r="U274" s="124">
        <v>26656000</v>
      </c>
      <c r="V274" s="121"/>
      <c r="W274" s="115"/>
      <c r="X274" s="124">
        <v>0</v>
      </c>
      <c r="Y274" s="121"/>
      <c r="Z274" s="115"/>
      <c r="AA274" s="115"/>
      <c r="AB274" s="117" t="s">
        <v>1249</v>
      </c>
    </row>
    <row r="275" spans="1:28" ht="12.75" customHeight="1" x14ac:dyDescent="0.2">
      <c r="A275" s="120" t="s">
        <v>1514</v>
      </c>
      <c r="B275" s="121"/>
      <c r="C275" s="122" t="s">
        <v>1515</v>
      </c>
      <c r="D275" s="123"/>
      <c r="E275" s="123"/>
      <c r="F275" s="121"/>
      <c r="G275" s="116">
        <v>4175674</v>
      </c>
      <c r="H275" s="115"/>
      <c r="I275" s="116">
        <v>0</v>
      </c>
      <c r="J275" s="115"/>
      <c r="K275" s="124">
        <v>4175674</v>
      </c>
      <c r="L275" s="121"/>
      <c r="M275" s="115"/>
      <c r="N275" s="124">
        <v>0</v>
      </c>
      <c r="O275" s="121"/>
      <c r="P275" s="115"/>
      <c r="Q275" s="116">
        <v>0</v>
      </c>
      <c r="R275" s="115"/>
      <c r="S275" s="116">
        <v>0</v>
      </c>
      <c r="T275" s="115"/>
      <c r="U275" s="124">
        <v>4175674</v>
      </c>
      <c r="V275" s="121"/>
      <c r="W275" s="115"/>
      <c r="X275" s="124">
        <v>0</v>
      </c>
      <c r="Y275" s="121"/>
      <c r="Z275" s="115"/>
      <c r="AA275" s="115"/>
      <c r="AB275" s="117" t="s">
        <v>1249</v>
      </c>
    </row>
    <row r="276" spans="1:28" ht="12.75" customHeight="1" x14ac:dyDescent="0.2">
      <c r="A276" s="120" t="s">
        <v>1516</v>
      </c>
      <c r="B276" s="121"/>
      <c r="C276" s="122" t="s">
        <v>1517</v>
      </c>
      <c r="D276" s="123"/>
      <c r="E276" s="123"/>
      <c r="F276" s="121"/>
      <c r="G276" s="116">
        <v>1350145</v>
      </c>
      <c r="H276" s="115"/>
      <c r="I276" s="116">
        <v>0</v>
      </c>
      <c r="J276" s="115"/>
      <c r="K276" s="124">
        <v>1350145</v>
      </c>
      <c r="L276" s="121"/>
      <c r="M276" s="115"/>
      <c r="N276" s="124">
        <v>0</v>
      </c>
      <c r="O276" s="121"/>
      <c r="P276" s="115"/>
      <c r="Q276" s="116">
        <v>0</v>
      </c>
      <c r="R276" s="115"/>
      <c r="S276" s="116">
        <v>0</v>
      </c>
      <c r="T276" s="115"/>
      <c r="U276" s="124">
        <v>1350145</v>
      </c>
      <c r="V276" s="121"/>
      <c r="W276" s="115"/>
      <c r="X276" s="124">
        <v>0</v>
      </c>
      <c r="Y276" s="121"/>
      <c r="Z276" s="115"/>
      <c r="AA276" s="115"/>
      <c r="AB276" s="117" t="s">
        <v>1249</v>
      </c>
    </row>
    <row r="277" spans="1:28" ht="12.75" customHeight="1" x14ac:dyDescent="0.2">
      <c r="A277" s="120" t="s">
        <v>421</v>
      </c>
      <c r="B277" s="121"/>
      <c r="C277" s="122" t="s">
        <v>422</v>
      </c>
      <c r="D277" s="123"/>
      <c r="E277" s="123"/>
      <c r="F277" s="121"/>
      <c r="G277" s="116">
        <v>173302764</v>
      </c>
      <c r="H277" s="115"/>
      <c r="I277" s="116">
        <v>8909648</v>
      </c>
      <c r="J277" s="115"/>
      <c r="K277" s="124">
        <v>164393116</v>
      </c>
      <c r="L277" s="121"/>
      <c r="M277" s="115"/>
      <c r="N277" s="124">
        <v>0</v>
      </c>
      <c r="O277" s="121"/>
      <c r="P277" s="115"/>
      <c r="Q277" s="116">
        <v>0</v>
      </c>
      <c r="R277" s="115"/>
      <c r="S277" s="116">
        <v>0</v>
      </c>
      <c r="T277" s="115"/>
      <c r="U277" s="124">
        <v>164393116</v>
      </c>
      <c r="V277" s="121"/>
      <c r="W277" s="115"/>
      <c r="X277" s="124">
        <v>0</v>
      </c>
      <c r="Y277" s="121"/>
      <c r="Z277" s="115"/>
      <c r="AA277" s="115"/>
      <c r="AB277" s="117" t="s">
        <v>1249</v>
      </c>
    </row>
    <row r="278" spans="1:28" ht="12.75" customHeight="1" x14ac:dyDescent="0.2">
      <c r="A278" s="120" t="s">
        <v>1518</v>
      </c>
      <c r="B278" s="121"/>
      <c r="C278" s="122" t="s">
        <v>1259</v>
      </c>
      <c r="D278" s="123"/>
      <c r="E278" s="123"/>
      <c r="F278" s="121"/>
      <c r="G278" s="116">
        <v>4000000</v>
      </c>
      <c r="H278" s="115"/>
      <c r="I278" s="116">
        <v>0</v>
      </c>
      <c r="J278" s="115"/>
      <c r="K278" s="124">
        <v>4000000</v>
      </c>
      <c r="L278" s="121"/>
      <c r="M278" s="115"/>
      <c r="N278" s="124">
        <v>0</v>
      </c>
      <c r="O278" s="121"/>
      <c r="P278" s="115"/>
      <c r="Q278" s="116">
        <v>0</v>
      </c>
      <c r="R278" s="115"/>
      <c r="S278" s="116">
        <v>0</v>
      </c>
      <c r="T278" s="115"/>
      <c r="U278" s="124">
        <v>4000000</v>
      </c>
      <c r="V278" s="121"/>
      <c r="W278" s="115"/>
      <c r="X278" s="124">
        <v>0</v>
      </c>
      <c r="Y278" s="121"/>
      <c r="Z278" s="115"/>
      <c r="AA278" s="115"/>
      <c r="AB278" s="117" t="s">
        <v>1258</v>
      </c>
    </row>
    <row r="279" spans="1:28" ht="12.75" customHeight="1" x14ac:dyDescent="0.2">
      <c r="A279" s="120" t="s">
        <v>1523</v>
      </c>
      <c r="B279" s="121"/>
      <c r="C279" s="122" t="s">
        <v>1524</v>
      </c>
      <c r="D279" s="123"/>
      <c r="E279" s="123"/>
      <c r="F279" s="121"/>
      <c r="G279" s="116">
        <v>170173804</v>
      </c>
      <c r="H279" s="115"/>
      <c r="I279" s="116">
        <v>0</v>
      </c>
      <c r="J279" s="115"/>
      <c r="K279" s="124">
        <v>170173804</v>
      </c>
      <c r="L279" s="121"/>
      <c r="M279" s="115"/>
      <c r="N279" s="124">
        <v>0</v>
      </c>
      <c r="O279" s="121"/>
      <c r="P279" s="115"/>
      <c r="Q279" s="116">
        <v>0</v>
      </c>
      <c r="R279" s="115"/>
      <c r="S279" s="116">
        <v>0</v>
      </c>
      <c r="T279" s="115"/>
      <c r="U279" s="124">
        <v>170173804</v>
      </c>
      <c r="V279" s="121"/>
      <c r="W279" s="115"/>
      <c r="X279" s="124">
        <v>0</v>
      </c>
      <c r="Y279" s="121"/>
      <c r="Z279" s="115"/>
      <c r="AA279" s="115"/>
      <c r="AB279" s="117" t="s">
        <v>1260</v>
      </c>
    </row>
    <row r="280" spans="1:28" ht="12.75" customHeight="1" x14ac:dyDescent="0.2">
      <c r="A280" s="120" t="s">
        <v>1531</v>
      </c>
      <c r="B280" s="121"/>
      <c r="C280" s="122" t="s">
        <v>1532</v>
      </c>
      <c r="D280" s="123"/>
      <c r="E280" s="123"/>
      <c r="F280" s="121"/>
      <c r="G280" s="116">
        <v>1991460</v>
      </c>
      <c r="H280" s="115"/>
      <c r="I280" s="116">
        <v>0</v>
      </c>
      <c r="J280" s="115"/>
      <c r="K280" s="124">
        <v>1991460</v>
      </c>
      <c r="L280" s="121"/>
      <c r="M280" s="115"/>
      <c r="N280" s="124">
        <v>0</v>
      </c>
      <c r="O280" s="121"/>
      <c r="P280" s="115"/>
      <c r="Q280" s="116">
        <v>0</v>
      </c>
      <c r="R280" s="115"/>
      <c r="S280" s="116">
        <v>0</v>
      </c>
      <c r="T280" s="115"/>
      <c r="U280" s="124">
        <v>1991460</v>
      </c>
      <c r="V280" s="121"/>
      <c r="W280" s="115"/>
      <c r="X280" s="124">
        <v>0</v>
      </c>
      <c r="Y280" s="121"/>
      <c r="Z280" s="115"/>
      <c r="AA280" s="115"/>
      <c r="AB280" s="117" t="s">
        <v>1362</v>
      </c>
    </row>
    <row r="281" spans="1:28" ht="12.75" customHeight="1" x14ac:dyDescent="0.2">
      <c r="A281" s="120" t="s">
        <v>1519</v>
      </c>
      <c r="B281" s="121"/>
      <c r="C281" s="122" t="s">
        <v>1520</v>
      </c>
      <c r="D281" s="123"/>
      <c r="E281" s="123"/>
      <c r="F281" s="121"/>
      <c r="G281" s="116">
        <v>560442</v>
      </c>
      <c r="H281" s="115"/>
      <c r="I281" s="116">
        <v>0</v>
      </c>
      <c r="J281" s="115"/>
      <c r="K281" s="124">
        <v>560442</v>
      </c>
      <c r="L281" s="121"/>
      <c r="M281" s="115"/>
      <c r="N281" s="124">
        <v>0</v>
      </c>
      <c r="O281" s="121"/>
      <c r="P281" s="115"/>
      <c r="Q281" s="116">
        <v>0</v>
      </c>
      <c r="R281" s="115"/>
      <c r="S281" s="116">
        <v>0</v>
      </c>
      <c r="T281" s="115"/>
      <c r="U281" s="124">
        <v>560442</v>
      </c>
      <c r="V281" s="121"/>
      <c r="W281" s="115"/>
      <c r="X281" s="124">
        <v>0</v>
      </c>
      <c r="Y281" s="121"/>
      <c r="Z281" s="115"/>
      <c r="AA281" s="115"/>
      <c r="AB281" s="117" t="s">
        <v>1373</v>
      </c>
    </row>
    <row r="282" spans="1:28" ht="12.75" customHeight="1" x14ac:dyDescent="0.2">
      <c r="A282" s="120" t="s">
        <v>1521</v>
      </c>
      <c r="B282" s="121"/>
      <c r="C282" s="122" t="s">
        <v>1522</v>
      </c>
      <c r="D282" s="123"/>
      <c r="E282" s="123"/>
      <c r="F282" s="121"/>
      <c r="G282" s="116">
        <v>461015</v>
      </c>
      <c r="H282" s="115"/>
      <c r="I282" s="116">
        <v>3233371</v>
      </c>
      <c r="J282" s="115"/>
      <c r="K282" s="124">
        <v>0</v>
      </c>
      <c r="L282" s="121"/>
      <c r="M282" s="115"/>
      <c r="N282" s="124">
        <v>2772356</v>
      </c>
      <c r="O282" s="121"/>
      <c r="P282" s="115"/>
      <c r="Q282" s="116">
        <v>0</v>
      </c>
      <c r="R282" s="115"/>
      <c r="S282" s="116">
        <v>0</v>
      </c>
      <c r="T282" s="115"/>
      <c r="U282" s="124">
        <v>0</v>
      </c>
      <c r="V282" s="121"/>
      <c r="W282" s="115"/>
      <c r="X282" s="124">
        <v>2772356</v>
      </c>
      <c r="Y282" s="121"/>
      <c r="Z282" s="115"/>
      <c r="AA282" s="115"/>
      <c r="AB282" s="117" t="s">
        <v>437</v>
      </c>
    </row>
    <row r="283" spans="1:28" ht="12.75" customHeight="1" x14ac:dyDescent="0.2">
      <c r="A283" s="120" t="s">
        <v>424</v>
      </c>
      <c r="B283" s="121"/>
      <c r="C283" s="122" t="s">
        <v>425</v>
      </c>
      <c r="D283" s="123"/>
      <c r="E283" s="123"/>
      <c r="F283" s="121"/>
      <c r="G283" s="116">
        <v>45330523</v>
      </c>
      <c r="H283" s="115"/>
      <c r="I283" s="116">
        <v>0</v>
      </c>
      <c r="J283" s="115"/>
      <c r="K283" s="124">
        <v>45330523</v>
      </c>
      <c r="L283" s="121"/>
      <c r="M283" s="115"/>
      <c r="N283" s="124">
        <v>0</v>
      </c>
      <c r="O283" s="121"/>
      <c r="P283" s="115"/>
      <c r="Q283" s="116">
        <v>0</v>
      </c>
      <c r="R283" s="115"/>
      <c r="S283" s="116">
        <v>0</v>
      </c>
      <c r="T283" s="115"/>
      <c r="U283" s="124">
        <v>45330523</v>
      </c>
      <c r="V283" s="121"/>
      <c r="W283" s="115"/>
      <c r="X283" s="124">
        <v>0</v>
      </c>
      <c r="Y283" s="121"/>
      <c r="Z283" s="115"/>
      <c r="AA283" s="115"/>
      <c r="AB283" s="117" t="s">
        <v>1445</v>
      </c>
    </row>
    <row r="284" spans="1:28" ht="12.75" customHeight="1" x14ac:dyDescent="0.2">
      <c r="A284" s="120" t="s">
        <v>1579</v>
      </c>
      <c r="B284" s="121"/>
      <c r="C284" s="122" t="s">
        <v>1580</v>
      </c>
      <c r="D284" s="123"/>
      <c r="E284" s="123"/>
      <c r="F284" s="121"/>
      <c r="G284" s="116">
        <v>34359163</v>
      </c>
      <c r="H284" s="115"/>
      <c r="I284" s="116">
        <v>0</v>
      </c>
      <c r="J284" s="115"/>
      <c r="K284" s="124">
        <v>34359163</v>
      </c>
      <c r="L284" s="121"/>
      <c r="M284" s="115"/>
      <c r="N284" s="124">
        <v>0</v>
      </c>
      <c r="O284" s="121"/>
      <c r="P284" s="115"/>
      <c r="Q284" s="116">
        <v>0</v>
      </c>
      <c r="R284" s="115"/>
      <c r="S284" s="116">
        <v>0</v>
      </c>
      <c r="T284" s="115"/>
      <c r="U284" s="124">
        <v>34359163</v>
      </c>
      <c r="V284" s="121"/>
      <c r="W284" s="115"/>
      <c r="X284" s="124">
        <v>0</v>
      </c>
      <c r="Y284" s="121"/>
      <c r="Z284" s="115"/>
      <c r="AA284" s="115"/>
      <c r="AB284" s="117" t="s">
        <v>1445</v>
      </c>
    </row>
    <row r="285" spans="1:28" ht="12.75" customHeight="1" x14ac:dyDescent="0.2">
      <c r="A285" s="125"/>
      <c r="B285" s="121"/>
      <c r="C285" s="126"/>
      <c r="D285" s="123"/>
      <c r="E285" s="123"/>
      <c r="F285" s="121"/>
      <c r="G285" s="113"/>
      <c r="H285" s="114"/>
      <c r="I285" s="113"/>
      <c r="J285" s="114"/>
      <c r="K285" s="127"/>
      <c r="L285" s="121"/>
      <c r="M285" s="114"/>
      <c r="N285" s="127"/>
      <c r="O285" s="121"/>
      <c r="P285" s="114"/>
      <c r="Q285" s="113"/>
      <c r="R285" s="114"/>
      <c r="S285" s="113"/>
      <c r="T285" s="114"/>
      <c r="U285" s="127"/>
      <c r="V285" s="121"/>
      <c r="W285" s="114"/>
      <c r="X285" s="127"/>
      <c r="Y285" s="121"/>
      <c r="AB285" s="3"/>
    </row>
    <row r="286" spans="1:28" ht="12.75" customHeight="1" x14ac:dyDescent="0.2">
      <c r="A286" s="125"/>
      <c r="B286" s="121"/>
      <c r="C286" s="126"/>
      <c r="D286" s="123"/>
      <c r="E286" s="123"/>
      <c r="F286" s="121"/>
      <c r="G286" s="113"/>
      <c r="H286" s="114"/>
      <c r="I286" s="113"/>
      <c r="J286" s="114"/>
      <c r="K286" s="127"/>
      <c r="L286" s="121"/>
      <c r="M286" s="114"/>
      <c r="N286" s="127"/>
      <c r="O286" s="121"/>
      <c r="P286" s="114"/>
      <c r="Q286" s="113"/>
      <c r="R286" s="114"/>
      <c r="S286" s="113"/>
      <c r="T286" s="114"/>
      <c r="U286" s="127"/>
      <c r="V286" s="121"/>
      <c r="W286" s="114"/>
      <c r="X286" s="127"/>
      <c r="Y286" s="121"/>
      <c r="AB286" s="106"/>
    </row>
    <row r="287" spans="1:28" ht="12.75" customHeight="1" x14ac:dyDescent="0.2">
      <c r="A287" s="125"/>
      <c r="B287" s="121"/>
      <c r="C287" s="126"/>
      <c r="D287" s="123"/>
      <c r="E287" s="123"/>
      <c r="F287" s="121"/>
      <c r="G287" s="113"/>
      <c r="H287" s="114"/>
      <c r="I287" s="113"/>
      <c r="J287" s="114"/>
      <c r="K287" s="127"/>
      <c r="L287" s="121"/>
      <c r="M287" s="114"/>
      <c r="N287" s="127"/>
      <c r="O287" s="121"/>
      <c r="P287" s="114"/>
      <c r="Q287" s="113"/>
      <c r="R287" s="114"/>
      <c r="S287" s="113"/>
      <c r="T287" s="114"/>
      <c r="U287" s="127"/>
      <c r="V287" s="121"/>
      <c r="W287" s="114"/>
      <c r="X287" s="127"/>
      <c r="Y287" s="121"/>
      <c r="AB287" s="106"/>
    </row>
    <row r="288" spans="1:28" ht="12.75" customHeight="1" x14ac:dyDescent="0.2">
      <c r="A288" s="125"/>
      <c r="B288" s="121"/>
      <c r="C288" s="126"/>
      <c r="D288" s="123"/>
      <c r="E288" s="123"/>
      <c r="F288" s="121"/>
      <c r="G288" s="113"/>
      <c r="H288" s="114"/>
      <c r="I288" s="113"/>
      <c r="J288" s="114"/>
      <c r="K288" s="127"/>
      <c r="L288" s="121"/>
      <c r="M288" s="114"/>
      <c r="N288" s="127"/>
      <c r="O288" s="121"/>
      <c r="P288" s="114"/>
      <c r="Q288" s="113"/>
      <c r="R288" s="114"/>
      <c r="S288" s="113"/>
      <c r="T288" s="114"/>
      <c r="U288" s="127"/>
      <c r="V288" s="121"/>
      <c r="W288" s="114"/>
      <c r="X288" s="127"/>
      <c r="Y288" s="121"/>
      <c r="AB288" s="106"/>
    </row>
    <row r="289" spans="1:28" ht="12.75" customHeight="1" x14ac:dyDescent="0.2">
      <c r="A289" s="125"/>
      <c r="B289" s="121"/>
      <c r="C289" s="126"/>
      <c r="D289" s="123"/>
      <c r="E289" s="123"/>
      <c r="F289" s="121"/>
      <c r="G289" s="113"/>
      <c r="H289" s="114"/>
      <c r="I289" s="113"/>
      <c r="J289" s="114"/>
      <c r="K289" s="127"/>
      <c r="L289" s="121"/>
      <c r="M289" s="114"/>
      <c r="N289" s="127"/>
      <c r="O289" s="121"/>
      <c r="P289" s="114"/>
      <c r="Q289" s="113"/>
      <c r="R289" s="114"/>
      <c r="S289" s="113"/>
      <c r="T289" s="114"/>
      <c r="U289" s="127"/>
      <c r="V289" s="121"/>
      <c r="W289" s="114"/>
      <c r="X289" s="127"/>
      <c r="Y289" s="121"/>
      <c r="AB289" s="106"/>
    </row>
    <row r="290" spans="1:28" ht="12.75" customHeight="1" x14ac:dyDescent="0.2">
      <c r="A290" s="125"/>
      <c r="B290" s="121"/>
      <c r="C290" s="126"/>
      <c r="D290" s="123"/>
      <c r="E290" s="123"/>
      <c r="F290" s="121"/>
      <c r="G290" s="113"/>
      <c r="H290" s="114"/>
      <c r="I290" s="113"/>
      <c r="J290" s="114"/>
      <c r="K290" s="127"/>
      <c r="L290" s="121"/>
      <c r="M290" s="114"/>
      <c r="N290" s="127"/>
      <c r="O290" s="121"/>
      <c r="P290" s="114"/>
      <c r="Q290" s="113"/>
      <c r="R290" s="114"/>
      <c r="S290" s="113"/>
      <c r="T290" s="114"/>
      <c r="U290" s="127"/>
      <c r="V290" s="121"/>
      <c r="W290" s="114"/>
      <c r="X290" s="127"/>
      <c r="Y290" s="121"/>
      <c r="AB290" s="106"/>
    </row>
    <row r="291" spans="1:28" ht="12.75" customHeight="1" x14ac:dyDescent="0.2">
      <c r="A291" s="125"/>
      <c r="B291" s="121"/>
      <c r="C291" s="126"/>
      <c r="D291" s="123"/>
      <c r="E291" s="123"/>
      <c r="F291" s="121"/>
      <c r="G291" s="113"/>
      <c r="H291" s="114"/>
      <c r="I291" s="113"/>
      <c r="J291" s="114"/>
      <c r="K291" s="127"/>
      <c r="L291" s="121"/>
      <c r="M291" s="114"/>
      <c r="N291" s="127"/>
      <c r="O291" s="121"/>
      <c r="P291" s="114"/>
      <c r="Q291" s="113"/>
      <c r="R291" s="114"/>
      <c r="S291" s="113"/>
      <c r="T291" s="114"/>
      <c r="U291" s="127"/>
      <c r="V291" s="121"/>
      <c r="W291" s="114"/>
      <c r="X291" s="127"/>
      <c r="Y291" s="121"/>
      <c r="AB291" s="106"/>
    </row>
    <row r="292" spans="1:28" ht="12.75" customHeight="1" x14ac:dyDescent="0.2">
      <c r="A292" s="125"/>
      <c r="B292" s="121"/>
      <c r="C292" s="126"/>
      <c r="D292" s="123"/>
      <c r="E292" s="123"/>
      <c r="F292" s="121"/>
      <c r="G292" s="113"/>
      <c r="H292" s="114"/>
      <c r="I292" s="113"/>
      <c r="J292" s="114"/>
      <c r="K292" s="127"/>
      <c r="L292" s="121"/>
      <c r="M292" s="114"/>
      <c r="N292" s="127"/>
      <c r="O292" s="121"/>
      <c r="P292" s="114"/>
      <c r="Q292" s="113"/>
      <c r="R292" s="114"/>
      <c r="S292" s="113"/>
      <c r="T292" s="114"/>
      <c r="U292" s="127"/>
      <c r="V292" s="121"/>
      <c r="W292" s="114"/>
      <c r="X292" s="127"/>
      <c r="Y292" s="121"/>
      <c r="AB292" s="106"/>
    </row>
    <row r="293" spans="1:28" ht="12.75" customHeight="1" x14ac:dyDescent="0.2">
      <c r="A293" s="125"/>
      <c r="B293" s="121"/>
      <c r="C293" s="126"/>
      <c r="D293" s="123"/>
      <c r="E293" s="123"/>
      <c r="F293" s="121"/>
      <c r="G293" s="113"/>
      <c r="H293" s="114"/>
      <c r="I293" s="113"/>
      <c r="J293" s="114"/>
      <c r="K293" s="127"/>
      <c r="L293" s="121"/>
      <c r="M293" s="114"/>
      <c r="N293" s="127"/>
      <c r="O293" s="121"/>
      <c r="P293" s="114"/>
      <c r="Q293" s="113"/>
      <c r="R293" s="114"/>
      <c r="S293" s="113"/>
      <c r="T293" s="114"/>
      <c r="U293" s="127"/>
      <c r="V293" s="121"/>
      <c r="W293" s="114"/>
      <c r="X293" s="127"/>
      <c r="Y293" s="121"/>
      <c r="AB293" s="106"/>
    </row>
    <row r="294" spans="1:28" ht="12.75" customHeight="1" x14ac:dyDescent="0.2">
      <c r="A294" s="125"/>
      <c r="B294" s="121"/>
      <c r="C294" s="126"/>
      <c r="D294" s="123"/>
      <c r="E294" s="123"/>
      <c r="F294" s="121"/>
      <c r="G294" s="113"/>
      <c r="H294" s="114"/>
      <c r="I294" s="113"/>
      <c r="J294" s="114"/>
      <c r="K294" s="127"/>
      <c r="L294" s="121"/>
      <c r="M294" s="114"/>
      <c r="N294" s="127"/>
      <c r="O294" s="121"/>
      <c r="P294" s="114"/>
      <c r="Q294" s="113"/>
      <c r="R294" s="114"/>
      <c r="S294" s="113"/>
      <c r="T294" s="114"/>
      <c r="U294" s="127"/>
      <c r="V294" s="121"/>
      <c r="W294" s="114"/>
      <c r="X294" s="127"/>
      <c r="Y294" s="121"/>
      <c r="AB294" s="106"/>
    </row>
    <row r="295" spans="1:28" ht="12.75" customHeight="1" x14ac:dyDescent="0.2">
      <c r="A295" s="125"/>
      <c r="B295" s="121"/>
      <c r="C295" s="126"/>
      <c r="D295" s="123"/>
      <c r="E295" s="123"/>
      <c r="F295" s="121"/>
      <c r="G295" s="113"/>
      <c r="H295" s="114"/>
      <c r="I295" s="113"/>
      <c r="J295" s="114"/>
      <c r="K295" s="127"/>
      <c r="L295" s="121"/>
      <c r="M295" s="114"/>
      <c r="N295" s="127"/>
      <c r="O295" s="121"/>
      <c r="P295" s="114"/>
      <c r="Q295" s="113"/>
      <c r="R295" s="114"/>
      <c r="S295" s="113"/>
      <c r="T295" s="114"/>
      <c r="U295" s="127"/>
      <c r="V295" s="121"/>
      <c r="W295" s="114"/>
      <c r="X295" s="127"/>
      <c r="Y295" s="121"/>
      <c r="AB295" s="106"/>
    </row>
    <row r="296" spans="1:28" ht="12.75" customHeight="1" x14ac:dyDescent="0.2">
      <c r="A296" s="125"/>
      <c r="B296" s="121"/>
      <c r="C296" s="126"/>
      <c r="D296" s="123"/>
      <c r="E296" s="123"/>
      <c r="F296" s="121"/>
      <c r="G296" s="113"/>
      <c r="H296" s="114"/>
      <c r="I296" s="113"/>
      <c r="J296" s="114"/>
      <c r="K296" s="127"/>
      <c r="L296" s="121"/>
      <c r="M296" s="114"/>
      <c r="N296" s="127"/>
      <c r="O296" s="121"/>
      <c r="P296" s="114"/>
      <c r="Q296" s="113"/>
      <c r="R296" s="114"/>
      <c r="S296" s="113"/>
      <c r="T296" s="114"/>
      <c r="U296" s="127"/>
      <c r="V296" s="121"/>
      <c r="W296" s="114"/>
      <c r="X296" s="127"/>
      <c r="Y296" s="121"/>
      <c r="AB296" s="106"/>
    </row>
    <row r="297" spans="1:28" ht="12.75" customHeight="1" x14ac:dyDescent="0.2">
      <c r="A297" s="125"/>
      <c r="B297" s="121"/>
      <c r="C297" s="126"/>
      <c r="D297" s="123"/>
      <c r="E297" s="123"/>
      <c r="F297" s="121"/>
      <c r="G297" s="113"/>
      <c r="H297" s="114"/>
      <c r="I297" s="113"/>
      <c r="J297" s="114"/>
      <c r="K297" s="127"/>
      <c r="L297" s="121"/>
      <c r="M297" s="114"/>
      <c r="N297" s="127"/>
      <c r="O297" s="121"/>
      <c r="P297" s="114"/>
      <c r="Q297" s="113"/>
      <c r="R297" s="114"/>
      <c r="S297" s="113"/>
      <c r="T297" s="114"/>
      <c r="U297" s="127"/>
      <c r="V297" s="121"/>
      <c r="W297" s="114"/>
      <c r="X297" s="127"/>
      <c r="Y297" s="121"/>
      <c r="AB297" s="106"/>
    </row>
    <row r="298" spans="1:28" ht="12.75" customHeight="1" x14ac:dyDescent="0.2">
      <c r="A298" s="125"/>
      <c r="B298" s="121"/>
      <c r="C298" s="126"/>
      <c r="D298" s="123"/>
      <c r="E298" s="123"/>
      <c r="F298" s="121"/>
      <c r="G298" s="113"/>
      <c r="H298" s="114"/>
      <c r="I298" s="113"/>
      <c r="J298" s="114"/>
      <c r="K298" s="127"/>
      <c r="L298" s="121"/>
      <c r="M298" s="114"/>
      <c r="N298" s="127"/>
      <c r="O298" s="121"/>
      <c r="P298" s="114"/>
      <c r="Q298" s="113"/>
      <c r="R298" s="114"/>
      <c r="S298" s="113"/>
      <c r="T298" s="114"/>
      <c r="U298" s="127"/>
      <c r="V298" s="121"/>
      <c r="W298" s="114"/>
      <c r="X298" s="127"/>
      <c r="Y298" s="121"/>
      <c r="AB298" s="106"/>
    </row>
    <row r="299" spans="1:28" ht="12.75" customHeight="1" x14ac:dyDescent="0.2">
      <c r="A299" s="125"/>
      <c r="B299" s="121"/>
      <c r="C299" s="126"/>
      <c r="D299" s="123"/>
      <c r="E299" s="123"/>
      <c r="F299" s="121"/>
      <c r="G299" s="113"/>
      <c r="H299" s="114"/>
      <c r="I299" s="113"/>
      <c r="J299" s="114"/>
      <c r="K299" s="127"/>
      <c r="L299" s="121"/>
      <c r="M299" s="114"/>
      <c r="N299" s="127"/>
      <c r="O299" s="121"/>
      <c r="P299" s="114"/>
      <c r="Q299" s="113"/>
      <c r="R299" s="114"/>
      <c r="S299" s="113"/>
      <c r="T299" s="114"/>
      <c r="U299" s="127"/>
      <c r="V299" s="121"/>
      <c r="W299" s="114"/>
      <c r="X299" s="127"/>
      <c r="Y299" s="121"/>
      <c r="AB299" s="106"/>
    </row>
    <row r="300" spans="1:28" ht="12.75" customHeight="1" x14ac:dyDescent="0.2">
      <c r="A300" s="125"/>
      <c r="B300" s="121"/>
      <c r="C300" s="126"/>
      <c r="D300" s="123"/>
      <c r="E300" s="123"/>
      <c r="F300" s="121"/>
      <c r="G300" s="113"/>
      <c r="H300" s="114"/>
      <c r="I300" s="113"/>
      <c r="J300" s="114"/>
      <c r="K300" s="127"/>
      <c r="L300" s="121"/>
      <c r="M300" s="114"/>
      <c r="N300" s="127"/>
      <c r="O300" s="121"/>
      <c r="P300" s="114"/>
      <c r="Q300" s="113"/>
      <c r="R300" s="114"/>
      <c r="S300" s="113"/>
      <c r="T300" s="114"/>
      <c r="U300" s="127"/>
      <c r="V300" s="121"/>
      <c r="W300" s="114"/>
      <c r="X300" s="127"/>
      <c r="Y300" s="121"/>
      <c r="AB300" s="106"/>
    </row>
    <row r="301" spans="1:28" ht="12.75" customHeight="1" x14ac:dyDescent="0.2">
      <c r="A301" s="125"/>
      <c r="B301" s="121"/>
      <c r="C301" s="126"/>
      <c r="D301" s="123"/>
      <c r="E301" s="123"/>
      <c r="F301" s="121"/>
      <c r="G301" s="113"/>
      <c r="H301" s="114"/>
      <c r="I301" s="113"/>
      <c r="J301" s="114"/>
      <c r="K301" s="127"/>
      <c r="L301" s="121"/>
      <c r="M301" s="114"/>
      <c r="N301" s="127"/>
      <c r="O301" s="121"/>
      <c r="P301" s="114"/>
      <c r="Q301" s="113"/>
      <c r="R301" s="114"/>
      <c r="S301" s="113"/>
      <c r="T301" s="114"/>
      <c r="U301" s="127"/>
      <c r="V301" s="121"/>
      <c r="W301" s="114"/>
      <c r="X301" s="127"/>
      <c r="Y301" s="121"/>
      <c r="AB301" s="106"/>
    </row>
    <row r="302" spans="1:28" ht="12.75" customHeight="1" x14ac:dyDescent="0.2">
      <c r="A302" s="125"/>
      <c r="B302" s="121"/>
      <c r="C302" s="126"/>
      <c r="D302" s="123"/>
      <c r="E302" s="123"/>
      <c r="F302" s="121"/>
      <c r="G302" s="113"/>
      <c r="H302" s="114"/>
      <c r="I302" s="113"/>
      <c r="J302" s="114"/>
      <c r="K302" s="127"/>
      <c r="L302" s="121"/>
      <c r="M302" s="114"/>
      <c r="N302" s="127"/>
      <c r="O302" s="121"/>
      <c r="P302" s="114"/>
      <c r="Q302" s="113"/>
      <c r="R302" s="114"/>
      <c r="S302" s="113"/>
      <c r="T302" s="114"/>
      <c r="U302" s="127"/>
      <c r="V302" s="121"/>
      <c r="W302" s="114"/>
      <c r="X302" s="127"/>
      <c r="Y302" s="121"/>
      <c r="AB302" s="106"/>
    </row>
    <row r="303" spans="1:28" s="7" customFormat="1" ht="12.75" customHeight="1" x14ac:dyDescent="0.2">
      <c r="A303" s="125"/>
      <c r="B303" s="121"/>
      <c r="C303" s="126"/>
      <c r="D303" s="123"/>
      <c r="E303" s="123"/>
      <c r="F303" s="121"/>
      <c r="G303" s="113"/>
      <c r="H303" s="114"/>
      <c r="I303" s="113"/>
      <c r="J303" s="114"/>
      <c r="K303" s="127"/>
      <c r="L303" s="121"/>
      <c r="M303" s="114"/>
      <c r="N303" s="127"/>
      <c r="O303" s="121"/>
      <c r="P303" s="114"/>
      <c r="Q303" s="113"/>
      <c r="R303" s="114"/>
      <c r="S303" s="113"/>
      <c r="T303" s="114"/>
      <c r="U303" s="127"/>
      <c r="V303" s="121"/>
      <c r="W303" s="114"/>
      <c r="X303" s="127"/>
      <c r="Y303" s="121"/>
      <c r="AB303" s="106"/>
    </row>
    <row r="304" spans="1:28" s="7" customFormat="1" ht="12.75" customHeight="1" x14ac:dyDescent="0.2">
      <c r="A304" s="125"/>
      <c r="B304" s="121"/>
      <c r="C304" s="126"/>
      <c r="D304" s="123"/>
      <c r="E304" s="123"/>
      <c r="F304" s="121"/>
      <c r="G304" s="113"/>
      <c r="H304" s="114"/>
      <c r="I304" s="113"/>
      <c r="J304" s="114"/>
      <c r="K304" s="127"/>
      <c r="L304" s="121"/>
      <c r="M304" s="114"/>
      <c r="N304" s="127"/>
      <c r="O304" s="121"/>
      <c r="P304" s="114"/>
      <c r="Q304" s="113"/>
      <c r="R304" s="114"/>
      <c r="S304" s="113"/>
      <c r="T304" s="114"/>
      <c r="U304" s="127"/>
      <c r="V304" s="121"/>
      <c r="W304" s="114"/>
      <c r="X304" s="127"/>
      <c r="Y304" s="121"/>
      <c r="AB304" s="106"/>
    </row>
    <row r="305" spans="1:28" s="7" customFormat="1" ht="12.75" customHeight="1" x14ac:dyDescent="0.2">
      <c r="A305" s="125"/>
      <c r="B305" s="121"/>
      <c r="C305" s="126"/>
      <c r="D305" s="123"/>
      <c r="E305" s="123"/>
      <c r="F305" s="121"/>
      <c r="G305" s="113"/>
      <c r="H305" s="114"/>
      <c r="I305" s="113"/>
      <c r="J305" s="114"/>
      <c r="K305" s="127"/>
      <c r="L305" s="121"/>
      <c r="M305" s="114"/>
      <c r="N305" s="127"/>
      <c r="O305" s="121"/>
      <c r="P305" s="114"/>
      <c r="Q305" s="113"/>
      <c r="R305" s="114"/>
      <c r="S305" s="113"/>
      <c r="T305" s="114"/>
      <c r="U305" s="127"/>
      <c r="V305" s="121"/>
      <c r="W305" s="114"/>
      <c r="X305" s="127"/>
      <c r="Y305" s="121"/>
      <c r="AB305" s="108"/>
    </row>
    <row r="306" spans="1:28" s="7" customFormat="1" ht="12.75" customHeight="1" x14ac:dyDescent="0.2">
      <c r="A306" s="125"/>
      <c r="B306" s="121"/>
      <c r="C306" s="126"/>
      <c r="D306" s="123"/>
      <c r="E306" s="123"/>
      <c r="F306" s="121"/>
      <c r="G306" s="113"/>
      <c r="H306" s="114"/>
      <c r="I306" s="113"/>
      <c r="J306" s="114"/>
      <c r="K306" s="127"/>
      <c r="L306" s="121"/>
      <c r="M306" s="114"/>
      <c r="N306" s="127"/>
      <c r="O306" s="121"/>
      <c r="P306" s="114"/>
      <c r="Q306" s="113"/>
      <c r="R306" s="114"/>
      <c r="S306" s="113"/>
      <c r="T306" s="114"/>
      <c r="U306" s="127"/>
      <c r="V306" s="121"/>
      <c r="W306" s="114"/>
      <c r="X306" s="127"/>
      <c r="Y306" s="121"/>
      <c r="AB306" s="106"/>
    </row>
    <row r="307" spans="1:28" s="7" customFormat="1" ht="12.75" customHeight="1" x14ac:dyDescent="0.2">
      <c r="A307" s="125"/>
      <c r="B307" s="121"/>
      <c r="C307" s="126"/>
      <c r="D307" s="123"/>
      <c r="E307" s="123"/>
      <c r="F307" s="121"/>
      <c r="G307" s="113"/>
      <c r="H307" s="114"/>
      <c r="I307" s="113"/>
      <c r="J307" s="114"/>
      <c r="K307" s="127"/>
      <c r="L307" s="121"/>
      <c r="M307" s="114"/>
      <c r="N307" s="127"/>
      <c r="O307" s="121"/>
      <c r="P307" s="114"/>
      <c r="Q307" s="113"/>
      <c r="R307" s="114"/>
      <c r="S307" s="113"/>
      <c r="T307" s="114"/>
      <c r="U307" s="127"/>
      <c r="V307" s="121"/>
      <c r="W307" s="114"/>
      <c r="X307" s="127"/>
      <c r="Y307" s="121"/>
      <c r="AB307" s="106"/>
    </row>
    <row r="308" spans="1:28" s="7" customFormat="1" ht="12.75" customHeight="1" x14ac:dyDescent="0.2">
      <c r="A308" s="125"/>
      <c r="B308" s="121"/>
      <c r="C308" s="126"/>
      <c r="D308" s="123"/>
      <c r="E308" s="123"/>
      <c r="F308" s="121"/>
      <c r="G308" s="113"/>
      <c r="H308" s="114"/>
      <c r="I308" s="113"/>
      <c r="J308" s="114"/>
      <c r="K308" s="127"/>
      <c r="L308" s="121"/>
      <c r="M308" s="114"/>
      <c r="N308" s="127"/>
      <c r="O308" s="121"/>
      <c r="P308" s="114"/>
      <c r="Q308" s="113"/>
      <c r="R308" s="114"/>
      <c r="S308" s="113"/>
      <c r="T308" s="114"/>
      <c r="U308" s="127"/>
      <c r="V308" s="121"/>
      <c r="W308" s="114"/>
      <c r="X308" s="127"/>
      <c r="Y308" s="121"/>
      <c r="AB308" s="106"/>
    </row>
    <row r="309" spans="1:28" s="105" customFormat="1" ht="12.75" customHeight="1" x14ac:dyDescent="0.2">
      <c r="A309" s="125"/>
      <c r="B309" s="121"/>
      <c r="C309" s="126"/>
      <c r="D309" s="123"/>
      <c r="E309" s="123"/>
      <c r="F309" s="121"/>
      <c r="G309" s="113"/>
      <c r="H309" s="114"/>
      <c r="I309" s="113"/>
      <c r="J309" s="114"/>
      <c r="K309" s="127"/>
      <c r="L309" s="121"/>
      <c r="M309" s="114"/>
      <c r="N309" s="127"/>
      <c r="O309" s="121"/>
      <c r="P309" s="114"/>
      <c r="Q309" s="113"/>
      <c r="R309" s="114"/>
      <c r="S309" s="113"/>
      <c r="T309" s="114"/>
      <c r="U309" s="127"/>
      <c r="V309" s="121"/>
      <c r="W309" s="114"/>
      <c r="X309" s="127"/>
      <c r="Y309" s="121"/>
      <c r="AB309" s="106"/>
    </row>
    <row r="310" spans="1:28" s="105" customFormat="1" ht="12.75" customHeight="1" x14ac:dyDescent="0.2">
      <c r="A310" s="125"/>
      <c r="B310" s="121"/>
      <c r="C310" s="126"/>
      <c r="D310" s="123"/>
      <c r="E310" s="123"/>
      <c r="F310" s="121"/>
      <c r="G310" s="113"/>
      <c r="H310" s="114"/>
      <c r="I310" s="113"/>
      <c r="J310" s="114"/>
      <c r="K310" s="127"/>
      <c r="L310" s="121"/>
      <c r="M310" s="114"/>
      <c r="N310" s="127"/>
      <c r="O310" s="121"/>
      <c r="P310" s="114"/>
      <c r="Q310" s="113"/>
      <c r="R310" s="114"/>
      <c r="S310" s="113"/>
      <c r="T310" s="114"/>
      <c r="U310" s="127"/>
      <c r="V310" s="121"/>
      <c r="W310" s="114"/>
      <c r="X310" s="127"/>
      <c r="Y310" s="121"/>
      <c r="AB310" s="6"/>
    </row>
    <row r="311" spans="1:28" s="105" customFormat="1" ht="12.75" customHeight="1" x14ac:dyDescent="0.2">
      <c r="A311" s="125"/>
      <c r="B311" s="121"/>
      <c r="C311" s="126"/>
      <c r="D311" s="123"/>
      <c r="E311" s="123"/>
      <c r="F311" s="121"/>
      <c r="G311" s="113"/>
      <c r="H311" s="114"/>
      <c r="I311" s="113"/>
      <c r="J311" s="114"/>
      <c r="K311" s="127"/>
      <c r="L311" s="121"/>
      <c r="M311" s="114"/>
      <c r="N311" s="127"/>
      <c r="O311" s="121"/>
      <c r="P311" s="114"/>
      <c r="Q311" s="113"/>
      <c r="R311" s="114"/>
      <c r="S311" s="113"/>
      <c r="T311" s="114"/>
      <c r="U311" s="127"/>
      <c r="V311" s="121"/>
      <c r="W311" s="114"/>
      <c r="X311" s="127"/>
      <c r="Y311" s="121"/>
      <c r="AB311" s="6"/>
    </row>
    <row r="312" spans="1:28" s="105" customFormat="1" ht="12.75" customHeight="1" x14ac:dyDescent="0.2">
      <c r="A312" s="125"/>
      <c r="B312" s="121"/>
      <c r="C312" s="126"/>
      <c r="D312" s="123"/>
      <c r="E312" s="123"/>
      <c r="F312" s="121"/>
      <c r="G312" s="113"/>
      <c r="H312" s="114"/>
      <c r="I312" s="113"/>
      <c r="J312" s="114"/>
      <c r="K312" s="127"/>
      <c r="L312" s="121"/>
      <c r="M312" s="114"/>
      <c r="N312" s="127"/>
      <c r="O312" s="121"/>
      <c r="P312" s="114"/>
      <c r="Q312" s="113"/>
      <c r="R312" s="114"/>
      <c r="S312" s="113"/>
      <c r="T312" s="114"/>
      <c r="U312" s="127"/>
      <c r="V312" s="121"/>
      <c r="W312" s="114"/>
      <c r="X312" s="127"/>
      <c r="Y312" s="121"/>
      <c r="AB312" s="6"/>
    </row>
    <row r="313" spans="1:28" s="105" customFormat="1" ht="12.75" customHeight="1" x14ac:dyDescent="0.2">
      <c r="A313" s="125"/>
      <c r="B313" s="121"/>
      <c r="C313" s="126"/>
      <c r="D313" s="123"/>
      <c r="E313" s="123"/>
      <c r="F313" s="121"/>
      <c r="G313" s="113"/>
      <c r="H313" s="114"/>
      <c r="I313" s="113"/>
      <c r="J313" s="114"/>
      <c r="K313" s="127"/>
      <c r="L313" s="121"/>
      <c r="M313" s="114"/>
      <c r="N313" s="127"/>
      <c r="O313" s="121"/>
      <c r="P313" s="114"/>
      <c r="Q313" s="113"/>
      <c r="R313" s="114"/>
      <c r="S313" s="113"/>
      <c r="T313" s="114"/>
      <c r="U313" s="127"/>
      <c r="V313" s="121"/>
      <c r="W313" s="114"/>
      <c r="X313" s="127"/>
      <c r="Y313" s="121"/>
      <c r="AB313" s="6"/>
    </row>
    <row r="314" spans="1:28" s="105" customFormat="1" ht="12.75" customHeight="1" x14ac:dyDescent="0.2">
      <c r="A314" s="125"/>
      <c r="B314" s="121"/>
      <c r="C314" s="126"/>
      <c r="D314" s="123"/>
      <c r="E314" s="123"/>
      <c r="F314" s="121"/>
      <c r="G314" s="113"/>
      <c r="H314" s="114"/>
      <c r="I314" s="113"/>
      <c r="J314" s="114"/>
      <c r="K314" s="127"/>
      <c r="L314" s="121"/>
      <c r="M314" s="114"/>
      <c r="N314" s="127"/>
      <c r="O314" s="121"/>
      <c r="P314" s="114"/>
      <c r="Q314" s="113"/>
      <c r="R314" s="114"/>
      <c r="S314" s="113"/>
      <c r="T314" s="114"/>
      <c r="U314" s="127"/>
      <c r="V314" s="121"/>
      <c r="W314" s="114"/>
      <c r="X314" s="127"/>
      <c r="Y314" s="121"/>
      <c r="AB314" s="6"/>
    </row>
    <row r="315" spans="1:28" s="105" customFormat="1" ht="12.75" customHeight="1" x14ac:dyDescent="0.2">
      <c r="A315" s="125"/>
      <c r="B315" s="121"/>
      <c r="C315" s="126"/>
      <c r="D315" s="123"/>
      <c r="E315" s="123"/>
      <c r="F315" s="121"/>
      <c r="G315" s="113"/>
      <c r="H315" s="114"/>
      <c r="I315" s="113"/>
      <c r="J315" s="114"/>
      <c r="K315" s="127"/>
      <c r="L315" s="121"/>
      <c r="M315" s="114"/>
      <c r="N315" s="127"/>
      <c r="O315" s="121"/>
      <c r="P315" s="114"/>
      <c r="Q315" s="113"/>
      <c r="R315" s="114"/>
      <c r="S315" s="113"/>
      <c r="T315" s="114"/>
      <c r="U315" s="127"/>
      <c r="V315" s="121"/>
      <c r="W315" s="114"/>
      <c r="X315" s="127"/>
      <c r="Y315" s="121"/>
      <c r="AB315" s="6"/>
    </row>
    <row r="316" spans="1:28" s="107" customFormat="1" ht="12.75" customHeight="1" x14ac:dyDescent="0.2">
      <c r="A316" s="125"/>
      <c r="B316" s="121"/>
      <c r="C316" s="126"/>
      <c r="D316" s="123"/>
      <c r="E316" s="123"/>
      <c r="F316" s="121"/>
      <c r="G316" s="113"/>
      <c r="H316" s="114"/>
      <c r="I316" s="113"/>
      <c r="J316" s="114"/>
      <c r="K316" s="127"/>
      <c r="L316" s="121"/>
      <c r="M316" s="114"/>
      <c r="N316" s="127"/>
      <c r="O316" s="121"/>
      <c r="P316" s="114"/>
      <c r="Q316" s="113"/>
      <c r="R316" s="114"/>
      <c r="S316" s="113"/>
      <c r="T316" s="114"/>
      <c r="U316" s="127"/>
      <c r="V316" s="121"/>
      <c r="W316" s="114"/>
      <c r="X316" s="127"/>
      <c r="Y316" s="121"/>
      <c r="AB316" s="6"/>
    </row>
    <row r="317" spans="1:28" s="107" customFormat="1" ht="12.75" customHeight="1" x14ac:dyDescent="0.2">
      <c r="A317" s="125"/>
      <c r="B317" s="121"/>
      <c r="C317" s="126"/>
      <c r="D317" s="123"/>
      <c r="E317" s="123"/>
      <c r="F317" s="121"/>
      <c r="G317" s="113"/>
      <c r="H317" s="114"/>
      <c r="I317" s="113"/>
      <c r="J317" s="114"/>
      <c r="K317" s="127"/>
      <c r="L317" s="121"/>
      <c r="M317" s="114"/>
      <c r="N317" s="127"/>
      <c r="O317" s="121"/>
      <c r="P317" s="114"/>
      <c r="Q317" s="113"/>
      <c r="R317" s="114"/>
      <c r="S317" s="113"/>
      <c r="T317" s="114"/>
      <c r="U317" s="127"/>
      <c r="V317" s="121"/>
      <c r="W317" s="114"/>
      <c r="X317" s="127"/>
      <c r="Y317" s="121"/>
      <c r="AB317" s="6"/>
    </row>
    <row r="318" spans="1:28" s="107" customFormat="1" ht="12.75" customHeight="1" x14ac:dyDescent="0.2">
      <c r="A318" s="125"/>
      <c r="B318" s="121"/>
      <c r="C318" s="126"/>
      <c r="D318" s="123"/>
      <c r="E318" s="123"/>
      <c r="F318" s="121"/>
      <c r="G318" s="113"/>
      <c r="H318" s="114"/>
      <c r="I318" s="113"/>
      <c r="J318" s="114"/>
      <c r="K318" s="127"/>
      <c r="L318" s="121"/>
      <c r="M318" s="114"/>
      <c r="N318" s="127"/>
      <c r="O318" s="121"/>
      <c r="P318" s="114"/>
      <c r="Q318" s="113"/>
      <c r="R318" s="114"/>
      <c r="S318" s="113"/>
      <c r="T318" s="114"/>
      <c r="U318" s="127"/>
      <c r="V318" s="121"/>
      <c r="W318" s="114"/>
      <c r="X318" s="127"/>
      <c r="Y318" s="121"/>
      <c r="AB318" s="6"/>
    </row>
    <row r="319" spans="1:28" s="107" customFormat="1" ht="12.75" customHeight="1" x14ac:dyDescent="0.2">
      <c r="A319" s="125"/>
      <c r="B319" s="121"/>
      <c r="C319" s="126"/>
      <c r="D319" s="123"/>
      <c r="E319" s="123"/>
      <c r="F319" s="121"/>
      <c r="G319" s="113"/>
      <c r="H319" s="114"/>
      <c r="I319" s="113"/>
      <c r="J319" s="114"/>
      <c r="K319" s="127"/>
      <c r="L319" s="121"/>
      <c r="M319" s="114"/>
      <c r="N319" s="127"/>
      <c r="O319" s="121"/>
      <c r="P319" s="114"/>
      <c r="Q319" s="113"/>
      <c r="R319" s="114"/>
      <c r="S319" s="113"/>
      <c r="T319" s="114"/>
      <c r="U319" s="127"/>
      <c r="V319" s="121"/>
      <c r="W319" s="114"/>
      <c r="X319" s="127"/>
      <c r="Y319" s="121"/>
      <c r="AB319" s="6"/>
    </row>
    <row r="320" spans="1:28" s="107" customFormat="1" ht="12.75" customHeight="1" x14ac:dyDescent="0.2">
      <c r="A320" s="125"/>
      <c r="B320" s="121"/>
      <c r="C320" s="126"/>
      <c r="D320" s="123"/>
      <c r="E320" s="123"/>
      <c r="F320" s="121"/>
      <c r="G320" s="113"/>
      <c r="H320" s="114"/>
      <c r="I320" s="113"/>
      <c r="J320" s="114"/>
      <c r="K320" s="127"/>
      <c r="L320" s="121"/>
      <c r="M320" s="114"/>
      <c r="N320" s="127"/>
      <c r="O320" s="121"/>
      <c r="P320" s="114"/>
      <c r="Q320" s="113"/>
      <c r="R320" s="114"/>
      <c r="S320" s="113"/>
      <c r="T320" s="114"/>
      <c r="U320" s="127"/>
      <c r="V320" s="121"/>
      <c r="W320" s="114"/>
      <c r="X320" s="127"/>
      <c r="Y320" s="121"/>
      <c r="AB320" s="6"/>
    </row>
    <row r="321" spans="1:28" s="107" customFormat="1" ht="12.75" customHeight="1" x14ac:dyDescent="0.2">
      <c r="A321" s="125"/>
      <c r="B321" s="121"/>
      <c r="C321" s="126"/>
      <c r="D321" s="123"/>
      <c r="E321" s="123"/>
      <c r="F321" s="121"/>
      <c r="G321" s="113"/>
      <c r="H321" s="114"/>
      <c r="I321" s="113"/>
      <c r="J321" s="114"/>
      <c r="K321" s="127"/>
      <c r="L321" s="121"/>
      <c r="M321" s="114"/>
      <c r="N321" s="127"/>
      <c r="O321" s="121"/>
      <c r="P321" s="114"/>
      <c r="Q321" s="113"/>
      <c r="R321" s="114"/>
      <c r="S321" s="113"/>
      <c r="T321" s="114"/>
      <c r="U321" s="127"/>
      <c r="V321" s="121"/>
      <c r="W321" s="114"/>
      <c r="X321" s="127"/>
      <c r="Y321" s="121"/>
      <c r="AB321" s="6"/>
    </row>
    <row r="322" spans="1:28" s="107" customFormat="1" ht="12.75" customHeight="1" x14ac:dyDescent="0.2">
      <c r="A322" s="125"/>
      <c r="B322" s="121"/>
      <c r="C322" s="126"/>
      <c r="D322" s="123"/>
      <c r="E322" s="123"/>
      <c r="F322" s="121"/>
      <c r="G322" s="113"/>
      <c r="H322" s="114"/>
      <c r="I322" s="113"/>
      <c r="J322" s="114"/>
      <c r="K322" s="127"/>
      <c r="L322" s="121"/>
      <c r="M322" s="114"/>
      <c r="N322" s="127"/>
      <c r="O322" s="121"/>
      <c r="P322" s="114"/>
      <c r="Q322" s="113"/>
      <c r="R322" s="114"/>
      <c r="S322" s="113"/>
      <c r="T322" s="114"/>
      <c r="U322" s="127"/>
      <c r="V322" s="121"/>
      <c r="W322" s="114"/>
      <c r="X322" s="127"/>
      <c r="Y322" s="121"/>
      <c r="AB322" s="6"/>
    </row>
    <row r="323" spans="1:28" s="107" customFormat="1" ht="12.75" customHeight="1" x14ac:dyDescent="0.2">
      <c r="A323" s="125"/>
      <c r="B323" s="121"/>
      <c r="C323" s="126"/>
      <c r="D323" s="123"/>
      <c r="E323" s="123"/>
      <c r="F323" s="121"/>
      <c r="G323" s="113"/>
      <c r="H323" s="114"/>
      <c r="I323" s="113"/>
      <c r="J323" s="114"/>
      <c r="K323" s="127"/>
      <c r="L323" s="121"/>
      <c r="M323" s="114"/>
      <c r="N323" s="127"/>
      <c r="O323" s="121"/>
      <c r="P323" s="114"/>
      <c r="Q323" s="113"/>
      <c r="R323" s="114"/>
      <c r="S323" s="113"/>
      <c r="T323" s="114"/>
      <c r="U323" s="127"/>
      <c r="V323" s="121"/>
      <c r="W323" s="114"/>
      <c r="X323" s="127"/>
      <c r="Y323" s="121"/>
      <c r="AB323" s="6"/>
    </row>
    <row r="324" spans="1:28" s="107" customFormat="1" ht="12.75" customHeight="1" x14ac:dyDescent="0.2">
      <c r="A324" s="125"/>
      <c r="B324" s="121"/>
      <c r="C324" s="126"/>
      <c r="D324" s="123"/>
      <c r="E324" s="123"/>
      <c r="F324" s="121"/>
      <c r="G324" s="113"/>
      <c r="H324" s="114"/>
      <c r="I324" s="113"/>
      <c r="J324" s="114"/>
      <c r="K324" s="127"/>
      <c r="L324" s="121"/>
      <c r="M324" s="114"/>
      <c r="N324" s="127"/>
      <c r="O324" s="121"/>
      <c r="P324" s="114"/>
      <c r="Q324" s="113"/>
      <c r="R324" s="114"/>
      <c r="S324" s="113"/>
      <c r="T324" s="114"/>
      <c r="U324" s="127"/>
      <c r="V324" s="121"/>
      <c r="W324" s="114"/>
      <c r="X324" s="127"/>
      <c r="Y324" s="121"/>
      <c r="AB324" s="6"/>
    </row>
    <row r="325" spans="1:28" s="107" customFormat="1" ht="12.75" customHeight="1" x14ac:dyDescent="0.2">
      <c r="A325" s="125"/>
      <c r="B325" s="121"/>
      <c r="C325" s="126"/>
      <c r="D325" s="123"/>
      <c r="E325" s="123"/>
      <c r="F325" s="121"/>
      <c r="G325" s="113"/>
      <c r="H325" s="114"/>
      <c r="I325" s="113"/>
      <c r="J325" s="114"/>
      <c r="K325" s="127"/>
      <c r="L325" s="121"/>
      <c r="M325" s="114"/>
      <c r="N325" s="127"/>
      <c r="O325" s="121"/>
      <c r="P325" s="114"/>
      <c r="Q325" s="113"/>
      <c r="R325" s="114"/>
      <c r="S325" s="113"/>
      <c r="T325" s="114"/>
      <c r="U325" s="127"/>
      <c r="V325" s="121"/>
      <c r="W325" s="114"/>
      <c r="X325" s="127"/>
      <c r="Y325" s="121"/>
      <c r="AB325" s="6"/>
    </row>
    <row r="326" spans="1:28" s="107" customFormat="1" ht="12.75" customHeight="1" x14ac:dyDescent="0.2">
      <c r="A326" s="125"/>
      <c r="B326" s="121"/>
      <c r="C326" s="126"/>
      <c r="D326" s="123"/>
      <c r="E326" s="123"/>
      <c r="F326" s="121"/>
      <c r="G326" s="113"/>
      <c r="H326" s="114"/>
      <c r="I326" s="113"/>
      <c r="J326" s="114"/>
      <c r="K326" s="127"/>
      <c r="L326" s="121"/>
      <c r="M326" s="114"/>
      <c r="N326" s="127"/>
      <c r="O326" s="121"/>
      <c r="P326" s="114"/>
      <c r="Q326" s="113"/>
      <c r="R326" s="114"/>
      <c r="S326" s="113"/>
      <c r="T326" s="114"/>
      <c r="U326" s="127"/>
      <c r="V326" s="121"/>
      <c r="W326" s="114"/>
      <c r="X326" s="127"/>
      <c r="Y326" s="121"/>
      <c r="AB326" s="6"/>
    </row>
    <row r="327" spans="1:28" s="107" customFormat="1" ht="12.75" customHeight="1" x14ac:dyDescent="0.2">
      <c r="A327" s="125"/>
      <c r="B327" s="121"/>
      <c r="C327" s="126"/>
      <c r="D327" s="123"/>
      <c r="E327" s="123"/>
      <c r="F327" s="121"/>
      <c r="G327" s="113"/>
      <c r="H327" s="114"/>
      <c r="I327" s="113"/>
      <c r="J327" s="114"/>
      <c r="K327" s="127"/>
      <c r="L327" s="121"/>
      <c r="M327" s="114"/>
      <c r="N327" s="127"/>
      <c r="O327" s="121"/>
      <c r="P327" s="114"/>
      <c r="Q327" s="113"/>
      <c r="R327" s="114"/>
      <c r="S327" s="113"/>
      <c r="T327" s="114"/>
      <c r="U327" s="127"/>
      <c r="V327" s="121"/>
      <c r="W327" s="114"/>
      <c r="X327" s="127"/>
      <c r="Y327" s="121"/>
      <c r="AB327" s="6"/>
    </row>
    <row r="328" spans="1:28" s="107" customFormat="1" ht="12.75" customHeight="1" x14ac:dyDescent="0.2">
      <c r="A328" s="125"/>
      <c r="B328" s="121"/>
      <c r="C328" s="126"/>
      <c r="D328" s="123"/>
      <c r="E328" s="123"/>
      <c r="F328" s="121"/>
      <c r="G328" s="113"/>
      <c r="H328" s="114"/>
      <c r="I328" s="113"/>
      <c r="J328" s="114"/>
      <c r="K328" s="127"/>
      <c r="L328" s="121"/>
      <c r="M328" s="114"/>
      <c r="N328" s="127"/>
      <c r="O328" s="121"/>
      <c r="P328" s="114"/>
      <c r="Q328" s="113"/>
      <c r="R328" s="114"/>
      <c r="S328" s="113"/>
      <c r="T328" s="114"/>
      <c r="U328" s="127"/>
      <c r="V328" s="121"/>
      <c r="W328" s="114"/>
      <c r="X328" s="127"/>
      <c r="Y328" s="121"/>
      <c r="AB328" s="6"/>
    </row>
    <row r="329" spans="1:28" s="107" customFormat="1" ht="12.75" customHeight="1" x14ac:dyDescent="0.2">
      <c r="A329" s="125"/>
      <c r="B329" s="121"/>
      <c r="C329" s="126"/>
      <c r="D329" s="123"/>
      <c r="E329" s="123"/>
      <c r="F329" s="121"/>
      <c r="G329" s="113"/>
      <c r="H329" s="114"/>
      <c r="I329" s="113"/>
      <c r="J329" s="114"/>
      <c r="K329" s="127"/>
      <c r="L329" s="121"/>
      <c r="M329" s="114"/>
      <c r="N329" s="127"/>
      <c r="O329" s="121"/>
      <c r="P329" s="114"/>
      <c r="Q329" s="113"/>
      <c r="R329" s="114"/>
      <c r="S329" s="113"/>
      <c r="T329" s="114"/>
      <c r="U329" s="127"/>
      <c r="V329" s="121"/>
      <c r="W329" s="114"/>
      <c r="X329" s="127"/>
      <c r="Y329" s="121"/>
      <c r="AB329" s="6"/>
    </row>
    <row r="330" spans="1:28" s="107" customFormat="1" ht="12.75" customHeight="1" x14ac:dyDescent="0.2">
      <c r="A330" s="125"/>
      <c r="B330" s="121"/>
      <c r="C330" s="126"/>
      <c r="D330" s="123"/>
      <c r="E330" s="123"/>
      <c r="F330" s="121"/>
      <c r="G330" s="113"/>
      <c r="H330" s="114"/>
      <c r="I330" s="113"/>
      <c r="J330" s="114"/>
      <c r="K330" s="127"/>
      <c r="L330" s="121"/>
      <c r="M330" s="114"/>
      <c r="N330" s="127"/>
      <c r="O330" s="121"/>
      <c r="P330" s="114"/>
      <c r="Q330" s="113"/>
      <c r="R330" s="114"/>
      <c r="S330" s="113"/>
      <c r="T330" s="114"/>
      <c r="U330" s="127"/>
      <c r="V330" s="121"/>
      <c r="W330" s="114"/>
      <c r="X330" s="127"/>
      <c r="Y330" s="121"/>
      <c r="AB330" s="6"/>
    </row>
    <row r="331" spans="1:28" s="107" customFormat="1" ht="12.75" customHeight="1" x14ac:dyDescent="0.2">
      <c r="A331" s="125"/>
      <c r="B331" s="121"/>
      <c r="C331" s="126"/>
      <c r="D331" s="123"/>
      <c r="E331" s="123"/>
      <c r="F331" s="121"/>
      <c r="G331" s="113"/>
      <c r="H331" s="114"/>
      <c r="I331" s="113"/>
      <c r="J331" s="114"/>
      <c r="K331" s="127"/>
      <c r="L331" s="121"/>
      <c r="M331" s="114"/>
      <c r="N331" s="127"/>
      <c r="O331" s="121"/>
      <c r="P331" s="114"/>
      <c r="Q331" s="113"/>
      <c r="R331" s="114"/>
      <c r="S331" s="113"/>
      <c r="T331" s="114"/>
      <c r="U331" s="127"/>
      <c r="V331" s="121"/>
      <c r="W331" s="114"/>
      <c r="X331" s="127"/>
      <c r="Y331" s="121"/>
      <c r="AB331" s="6"/>
    </row>
    <row r="332" spans="1:28" s="107" customFormat="1" ht="12.75" customHeight="1" x14ac:dyDescent="0.2">
      <c r="A332" s="125"/>
      <c r="B332" s="121"/>
      <c r="C332" s="126"/>
      <c r="D332" s="123"/>
      <c r="E332" s="123"/>
      <c r="F332" s="121"/>
      <c r="G332" s="113"/>
      <c r="H332" s="114"/>
      <c r="I332" s="113"/>
      <c r="J332" s="114"/>
      <c r="K332" s="127"/>
      <c r="L332" s="121"/>
      <c r="M332" s="114"/>
      <c r="N332" s="127"/>
      <c r="O332" s="121"/>
      <c r="P332" s="114"/>
      <c r="Q332" s="113"/>
      <c r="R332" s="114"/>
      <c r="S332" s="113"/>
      <c r="T332" s="114"/>
      <c r="U332" s="127"/>
      <c r="V332" s="121"/>
      <c r="W332" s="114"/>
      <c r="X332" s="127"/>
      <c r="Y332" s="121"/>
      <c r="AB332" s="6"/>
    </row>
    <row r="333" spans="1:28" s="107" customFormat="1" ht="12.75" customHeight="1" x14ac:dyDescent="0.2">
      <c r="A333" s="125"/>
      <c r="B333" s="121"/>
      <c r="C333" s="126"/>
      <c r="D333" s="123"/>
      <c r="E333" s="123"/>
      <c r="F333" s="121"/>
      <c r="G333" s="113"/>
      <c r="H333" s="114"/>
      <c r="I333" s="113"/>
      <c r="J333" s="114"/>
      <c r="K333" s="127"/>
      <c r="L333" s="121"/>
      <c r="M333" s="114"/>
      <c r="N333" s="127"/>
      <c r="O333" s="121"/>
      <c r="P333" s="114"/>
      <c r="Q333" s="113"/>
      <c r="R333" s="114"/>
      <c r="S333" s="113"/>
      <c r="T333" s="114"/>
      <c r="U333" s="127"/>
      <c r="V333" s="121"/>
      <c r="W333" s="114"/>
      <c r="X333" s="127"/>
      <c r="Y333" s="121"/>
      <c r="AB333" s="6"/>
    </row>
    <row r="334" spans="1:28" s="107" customFormat="1" ht="12.75" customHeight="1" x14ac:dyDescent="0.2">
      <c r="A334" s="125"/>
      <c r="B334" s="121"/>
      <c r="C334" s="126"/>
      <c r="D334" s="123"/>
      <c r="E334" s="123"/>
      <c r="F334" s="121"/>
      <c r="G334" s="113"/>
      <c r="H334" s="114"/>
      <c r="I334" s="113"/>
      <c r="J334" s="114"/>
      <c r="K334" s="127"/>
      <c r="L334" s="121"/>
      <c r="M334" s="114"/>
      <c r="N334" s="127"/>
      <c r="O334" s="121"/>
      <c r="P334" s="114"/>
      <c r="Q334" s="113"/>
      <c r="R334" s="114"/>
      <c r="S334" s="113"/>
      <c r="T334" s="114"/>
      <c r="U334" s="127"/>
      <c r="V334" s="121"/>
      <c r="W334" s="114"/>
      <c r="X334" s="127"/>
      <c r="Y334" s="121"/>
      <c r="AB334" s="6"/>
    </row>
    <row r="335" spans="1:28" s="107" customFormat="1" ht="12.75" customHeight="1" x14ac:dyDescent="0.2">
      <c r="A335" s="125"/>
      <c r="B335" s="121"/>
      <c r="C335" s="126"/>
      <c r="D335" s="123"/>
      <c r="E335" s="123"/>
      <c r="F335" s="121"/>
      <c r="G335" s="113"/>
      <c r="H335" s="114"/>
      <c r="I335" s="113"/>
      <c r="J335" s="114"/>
      <c r="K335" s="127"/>
      <c r="L335" s="121"/>
      <c r="M335" s="114"/>
      <c r="N335" s="127"/>
      <c r="O335" s="121"/>
      <c r="P335" s="114"/>
      <c r="Q335" s="113"/>
      <c r="R335" s="114"/>
      <c r="S335" s="113"/>
      <c r="T335" s="114"/>
      <c r="U335" s="127"/>
      <c r="V335" s="121"/>
      <c r="W335" s="114"/>
      <c r="X335" s="127"/>
      <c r="Y335" s="121"/>
      <c r="AB335" s="6"/>
    </row>
    <row r="336" spans="1:28" s="107" customFormat="1" ht="12.75" customHeight="1" x14ac:dyDescent="0.2">
      <c r="A336" s="125"/>
      <c r="B336" s="121"/>
      <c r="C336" s="126"/>
      <c r="D336" s="123"/>
      <c r="E336" s="123"/>
      <c r="F336" s="121"/>
      <c r="G336" s="113"/>
      <c r="H336" s="114"/>
      <c r="I336" s="113"/>
      <c r="J336" s="114"/>
      <c r="K336" s="127"/>
      <c r="L336" s="121"/>
      <c r="M336" s="114"/>
      <c r="N336" s="127"/>
      <c r="O336" s="121"/>
      <c r="P336" s="114"/>
      <c r="Q336" s="113"/>
      <c r="R336" s="114"/>
      <c r="S336" s="113"/>
      <c r="T336" s="114"/>
      <c r="U336" s="127"/>
      <c r="V336" s="121"/>
      <c r="W336" s="114"/>
      <c r="X336" s="127"/>
      <c r="Y336" s="121"/>
      <c r="AB336" s="6"/>
    </row>
    <row r="337" spans="1:28" s="107" customFormat="1" ht="12.75" customHeight="1" x14ac:dyDescent="0.2">
      <c r="A337" s="125"/>
      <c r="B337" s="121"/>
      <c r="C337" s="126"/>
      <c r="D337" s="123"/>
      <c r="E337" s="123"/>
      <c r="F337" s="121"/>
      <c r="G337" s="113"/>
      <c r="H337" s="114"/>
      <c r="I337" s="113"/>
      <c r="J337" s="114"/>
      <c r="K337" s="127"/>
      <c r="L337" s="121"/>
      <c r="M337" s="114"/>
      <c r="N337" s="127"/>
      <c r="O337" s="121"/>
      <c r="P337" s="114"/>
      <c r="Q337" s="113"/>
      <c r="R337" s="114"/>
      <c r="S337" s="113"/>
      <c r="T337" s="114"/>
      <c r="U337" s="127"/>
      <c r="V337" s="121"/>
      <c r="W337" s="114"/>
      <c r="X337" s="127"/>
      <c r="Y337" s="121"/>
      <c r="AB337" s="6"/>
    </row>
    <row r="338" spans="1:28" s="107" customFormat="1" ht="12.75" customHeight="1" x14ac:dyDescent="0.2">
      <c r="A338" s="125"/>
      <c r="B338" s="121"/>
      <c r="C338" s="126"/>
      <c r="D338" s="123"/>
      <c r="E338" s="123"/>
      <c r="F338" s="121"/>
      <c r="G338" s="113"/>
      <c r="H338" s="114"/>
      <c r="I338" s="113"/>
      <c r="J338" s="114"/>
      <c r="K338" s="127"/>
      <c r="L338" s="121"/>
      <c r="M338" s="114"/>
      <c r="N338" s="127"/>
      <c r="O338" s="121"/>
      <c r="P338" s="114"/>
      <c r="Q338" s="113"/>
      <c r="R338" s="114"/>
      <c r="S338" s="113"/>
      <c r="T338" s="114"/>
      <c r="U338" s="127"/>
      <c r="V338" s="121"/>
      <c r="W338" s="114"/>
      <c r="X338" s="127"/>
      <c r="Y338" s="121"/>
      <c r="AB338" s="6"/>
    </row>
    <row r="339" spans="1:28" s="107" customFormat="1" ht="12.75" customHeight="1" x14ac:dyDescent="0.2">
      <c r="A339" s="125"/>
      <c r="B339" s="121"/>
      <c r="C339" s="126"/>
      <c r="D339" s="123"/>
      <c r="E339" s="123"/>
      <c r="F339" s="121"/>
      <c r="G339" s="113"/>
      <c r="H339" s="114"/>
      <c r="I339" s="113"/>
      <c r="J339" s="114"/>
      <c r="K339" s="127"/>
      <c r="L339" s="121"/>
      <c r="M339" s="114"/>
      <c r="N339" s="127"/>
      <c r="O339" s="121"/>
      <c r="P339" s="114"/>
      <c r="Q339" s="113"/>
      <c r="R339" s="114"/>
      <c r="S339" s="113"/>
      <c r="T339" s="114"/>
      <c r="U339" s="127"/>
      <c r="V339" s="121"/>
      <c r="W339" s="114"/>
      <c r="X339" s="127"/>
      <c r="Y339" s="121"/>
      <c r="AB339" s="6"/>
    </row>
    <row r="340" spans="1:28" s="107" customFormat="1" ht="12.75" customHeight="1" x14ac:dyDescent="0.2">
      <c r="A340" s="125"/>
      <c r="B340" s="121"/>
      <c r="C340" s="126"/>
      <c r="D340" s="123"/>
      <c r="E340" s="123"/>
      <c r="F340" s="121"/>
      <c r="G340" s="113"/>
      <c r="H340" s="114"/>
      <c r="I340" s="113"/>
      <c r="J340" s="114"/>
      <c r="K340" s="127"/>
      <c r="L340" s="121"/>
      <c r="M340" s="114"/>
      <c r="N340" s="127"/>
      <c r="O340" s="121"/>
      <c r="P340" s="114"/>
      <c r="Q340" s="113"/>
      <c r="R340" s="114"/>
      <c r="S340" s="113"/>
      <c r="T340" s="114"/>
      <c r="U340" s="127"/>
      <c r="V340" s="121"/>
      <c r="W340" s="114"/>
      <c r="X340" s="127"/>
      <c r="Y340" s="121"/>
      <c r="AB340" s="6"/>
    </row>
    <row r="341" spans="1:28" s="107" customFormat="1" ht="12.75" customHeight="1" x14ac:dyDescent="0.2">
      <c r="A341" s="125"/>
      <c r="B341" s="121"/>
      <c r="C341" s="126"/>
      <c r="D341" s="123"/>
      <c r="E341" s="123"/>
      <c r="F341" s="121"/>
      <c r="G341" s="113"/>
      <c r="H341" s="114"/>
      <c r="I341" s="113"/>
      <c r="J341" s="114"/>
      <c r="K341" s="127"/>
      <c r="L341" s="121"/>
      <c r="M341" s="114"/>
      <c r="N341" s="127"/>
      <c r="O341" s="121"/>
      <c r="P341" s="114"/>
      <c r="Q341" s="113"/>
      <c r="R341" s="114"/>
      <c r="S341" s="113"/>
      <c r="T341" s="114"/>
      <c r="U341" s="127"/>
      <c r="V341" s="121"/>
      <c r="W341" s="114"/>
      <c r="X341" s="127"/>
      <c r="Y341" s="121"/>
      <c r="AB341" s="6"/>
    </row>
    <row r="342" spans="1:28" s="107" customFormat="1" ht="12.75" customHeight="1" x14ac:dyDescent="0.2">
      <c r="A342" s="125"/>
      <c r="B342" s="121"/>
      <c r="C342" s="126"/>
      <c r="D342" s="123"/>
      <c r="E342" s="123"/>
      <c r="F342" s="121"/>
      <c r="G342" s="113"/>
      <c r="H342" s="114"/>
      <c r="I342" s="113"/>
      <c r="J342" s="114"/>
      <c r="K342" s="127"/>
      <c r="L342" s="121"/>
      <c r="M342" s="114"/>
      <c r="N342" s="127"/>
      <c r="O342" s="121"/>
      <c r="P342" s="114"/>
      <c r="Q342" s="113"/>
      <c r="R342" s="114"/>
      <c r="S342" s="113"/>
      <c r="T342" s="114"/>
      <c r="U342" s="127"/>
      <c r="V342" s="121"/>
      <c r="W342" s="114"/>
      <c r="X342" s="127"/>
      <c r="Y342" s="121"/>
      <c r="AB342" s="6"/>
    </row>
    <row r="343" spans="1:28" s="107" customFormat="1" ht="12.75" customHeight="1" x14ac:dyDescent="0.2">
      <c r="A343" s="125"/>
      <c r="B343" s="121"/>
      <c r="C343" s="126"/>
      <c r="D343" s="123"/>
      <c r="E343" s="123"/>
      <c r="F343" s="121"/>
      <c r="G343" s="113"/>
      <c r="H343" s="114"/>
      <c r="I343" s="113"/>
      <c r="J343" s="114"/>
      <c r="K343" s="127"/>
      <c r="L343" s="121"/>
      <c r="M343" s="114"/>
      <c r="N343" s="127"/>
      <c r="O343" s="121"/>
      <c r="P343" s="114"/>
      <c r="Q343" s="113"/>
      <c r="R343" s="114"/>
      <c r="S343" s="113"/>
      <c r="T343" s="114"/>
      <c r="U343" s="127"/>
      <c r="V343" s="121"/>
      <c r="W343" s="114"/>
      <c r="X343" s="127"/>
      <c r="Y343" s="121"/>
      <c r="AB343" s="6"/>
    </row>
    <row r="344" spans="1:28" s="107" customFormat="1" ht="12.75" customHeight="1" x14ac:dyDescent="0.2">
      <c r="A344" s="125"/>
      <c r="B344" s="121"/>
      <c r="C344" s="126"/>
      <c r="D344" s="123"/>
      <c r="E344" s="123"/>
      <c r="F344" s="121"/>
      <c r="G344" s="113"/>
      <c r="H344" s="114"/>
      <c r="I344" s="113"/>
      <c r="J344" s="114"/>
      <c r="K344" s="127"/>
      <c r="L344" s="121"/>
      <c r="M344" s="114"/>
      <c r="N344" s="127"/>
      <c r="O344" s="121"/>
      <c r="P344" s="114"/>
      <c r="Q344" s="113"/>
      <c r="R344" s="114"/>
      <c r="S344" s="113"/>
      <c r="T344" s="114"/>
      <c r="U344" s="127"/>
      <c r="V344" s="121"/>
      <c r="W344" s="114"/>
      <c r="X344" s="127"/>
      <c r="Y344" s="121"/>
      <c r="AB344" s="6"/>
    </row>
    <row r="345" spans="1:28" s="107" customFormat="1" ht="12.75" customHeight="1" x14ac:dyDescent="0.2">
      <c r="A345" s="125"/>
      <c r="B345" s="121"/>
      <c r="C345" s="126"/>
      <c r="D345" s="123"/>
      <c r="E345" s="123"/>
      <c r="F345" s="121"/>
      <c r="G345" s="113"/>
      <c r="H345" s="114"/>
      <c r="I345" s="113"/>
      <c r="J345" s="114"/>
      <c r="K345" s="127"/>
      <c r="L345" s="121"/>
      <c r="M345" s="114"/>
      <c r="N345" s="127"/>
      <c r="O345" s="121"/>
      <c r="P345" s="114"/>
      <c r="Q345" s="113"/>
      <c r="R345" s="114"/>
      <c r="S345" s="113"/>
      <c r="T345" s="114"/>
      <c r="U345" s="127"/>
      <c r="V345" s="121"/>
      <c r="W345" s="114"/>
      <c r="X345" s="127"/>
      <c r="Y345" s="121"/>
      <c r="AB345" s="6"/>
    </row>
    <row r="346" spans="1:28" s="107" customFormat="1" ht="12.75" customHeight="1" x14ac:dyDescent="0.2">
      <c r="A346" s="125"/>
      <c r="B346" s="121"/>
      <c r="C346" s="126"/>
      <c r="D346" s="123"/>
      <c r="E346" s="123"/>
      <c r="F346" s="121"/>
      <c r="G346" s="113"/>
      <c r="H346" s="114"/>
      <c r="I346" s="113"/>
      <c r="J346" s="114"/>
      <c r="K346" s="127"/>
      <c r="L346" s="121"/>
      <c r="M346" s="114"/>
      <c r="N346" s="127"/>
      <c r="O346" s="121"/>
      <c r="P346" s="114"/>
      <c r="Q346" s="113"/>
      <c r="R346" s="114"/>
      <c r="S346" s="113"/>
      <c r="T346" s="114"/>
      <c r="U346" s="127"/>
      <c r="V346" s="121"/>
      <c r="W346" s="114"/>
      <c r="X346" s="127"/>
      <c r="Y346" s="121"/>
      <c r="AB346" s="6"/>
    </row>
    <row r="347" spans="1:28" s="107" customFormat="1" ht="12.75" customHeight="1" x14ac:dyDescent="0.2">
      <c r="A347" s="125"/>
      <c r="B347" s="121"/>
      <c r="C347" s="126"/>
      <c r="D347" s="123"/>
      <c r="E347" s="123"/>
      <c r="F347" s="121"/>
      <c r="G347" s="113"/>
      <c r="H347" s="114"/>
      <c r="I347" s="113"/>
      <c r="J347" s="114"/>
      <c r="K347" s="127"/>
      <c r="L347" s="121"/>
      <c r="M347" s="114"/>
      <c r="N347" s="127"/>
      <c r="O347" s="121"/>
      <c r="P347" s="114"/>
      <c r="Q347" s="113"/>
      <c r="R347" s="114"/>
      <c r="S347" s="113"/>
      <c r="T347" s="114"/>
      <c r="U347" s="127"/>
      <c r="V347" s="121"/>
      <c r="W347" s="114"/>
      <c r="X347" s="127"/>
      <c r="Y347" s="121"/>
      <c r="AB347" s="5"/>
    </row>
    <row r="348" spans="1:28" s="107" customFormat="1" ht="12.75" customHeight="1" x14ac:dyDescent="0.2">
      <c r="A348" s="125"/>
      <c r="B348" s="121"/>
      <c r="C348" s="126"/>
      <c r="D348" s="123"/>
      <c r="E348" s="123"/>
      <c r="F348" s="121"/>
      <c r="G348" s="113"/>
      <c r="H348" s="114"/>
      <c r="I348" s="113"/>
      <c r="J348" s="114"/>
      <c r="K348" s="127"/>
      <c r="L348" s="121"/>
      <c r="M348" s="114"/>
      <c r="N348" s="127"/>
      <c r="O348" s="121"/>
      <c r="P348" s="114"/>
      <c r="Q348" s="113"/>
      <c r="R348" s="114"/>
      <c r="S348" s="113"/>
      <c r="T348" s="114"/>
      <c r="U348" s="127"/>
      <c r="V348" s="121"/>
      <c r="W348" s="114"/>
      <c r="X348" s="127"/>
      <c r="Y348" s="121"/>
      <c r="AB348" s="6"/>
    </row>
    <row r="349" spans="1:28" s="107" customFormat="1" ht="12.75" customHeight="1" x14ac:dyDescent="0.2">
      <c r="A349" s="125"/>
      <c r="B349" s="121"/>
      <c r="C349" s="126"/>
      <c r="D349" s="123"/>
      <c r="E349" s="123"/>
      <c r="F349" s="121"/>
      <c r="G349" s="113"/>
      <c r="H349" s="114"/>
      <c r="I349" s="113"/>
      <c r="J349" s="114"/>
      <c r="K349" s="127"/>
      <c r="L349" s="121"/>
      <c r="M349" s="114"/>
      <c r="N349" s="127"/>
      <c r="O349" s="121"/>
      <c r="P349" s="114"/>
      <c r="Q349" s="113"/>
      <c r="R349" s="114"/>
      <c r="S349" s="113"/>
      <c r="T349" s="114"/>
      <c r="U349" s="127"/>
      <c r="V349" s="121"/>
      <c r="W349" s="114"/>
      <c r="X349" s="127"/>
      <c r="Y349" s="121"/>
      <c r="AB349" s="6"/>
    </row>
    <row r="350" spans="1:28" s="107" customFormat="1" ht="12.75" customHeight="1" x14ac:dyDescent="0.2">
      <c r="A350" s="125"/>
      <c r="B350" s="121"/>
      <c r="C350" s="126"/>
      <c r="D350" s="123"/>
      <c r="E350" s="123"/>
      <c r="F350" s="121"/>
      <c r="G350" s="113"/>
      <c r="H350" s="114"/>
      <c r="I350" s="113"/>
      <c r="J350" s="114"/>
      <c r="K350" s="127"/>
      <c r="L350" s="121"/>
      <c r="M350" s="114"/>
      <c r="N350" s="127"/>
      <c r="O350" s="121"/>
      <c r="P350" s="114"/>
      <c r="Q350" s="113"/>
      <c r="R350" s="114"/>
      <c r="S350" s="113"/>
      <c r="T350" s="114"/>
      <c r="U350" s="127"/>
      <c r="V350" s="121"/>
      <c r="W350" s="114"/>
      <c r="X350" s="127"/>
      <c r="Y350" s="121"/>
      <c r="AB350" s="6"/>
    </row>
    <row r="351" spans="1:28" s="107" customFormat="1" ht="12.75" customHeight="1" x14ac:dyDescent="0.2">
      <c r="A351" s="125"/>
      <c r="B351" s="121"/>
      <c r="C351" s="126"/>
      <c r="D351" s="123"/>
      <c r="E351" s="123"/>
      <c r="F351" s="121"/>
      <c r="G351" s="113"/>
      <c r="H351" s="114"/>
      <c r="I351" s="113"/>
      <c r="J351" s="114"/>
      <c r="K351" s="127"/>
      <c r="L351" s="121"/>
      <c r="M351" s="114"/>
      <c r="N351" s="127"/>
      <c r="O351" s="121"/>
      <c r="P351" s="114"/>
      <c r="Q351" s="113"/>
      <c r="R351" s="114"/>
      <c r="S351" s="113"/>
      <c r="T351" s="114"/>
      <c r="U351" s="127"/>
      <c r="V351" s="121"/>
      <c r="W351" s="114"/>
      <c r="X351" s="127"/>
      <c r="Y351" s="121"/>
      <c r="AB351" s="3"/>
    </row>
    <row r="352" spans="1:28" s="107" customFormat="1" ht="12.75" customHeight="1" x14ac:dyDescent="0.2">
      <c r="A352" s="125"/>
      <c r="B352" s="121"/>
      <c r="C352" s="126"/>
      <c r="D352" s="123"/>
      <c r="E352" s="123"/>
      <c r="F352" s="121"/>
      <c r="G352" s="113"/>
      <c r="H352" s="114"/>
      <c r="I352" s="113"/>
      <c r="J352" s="114"/>
      <c r="K352" s="127"/>
      <c r="L352" s="121"/>
      <c r="M352" s="114"/>
      <c r="N352" s="127"/>
      <c r="O352" s="121"/>
      <c r="P352" s="114"/>
      <c r="Q352" s="113"/>
      <c r="R352" s="114"/>
      <c r="S352" s="113"/>
      <c r="T352" s="114"/>
      <c r="U352" s="127"/>
      <c r="V352" s="121"/>
      <c r="W352" s="114"/>
      <c r="X352" s="127"/>
      <c r="Y352" s="121"/>
      <c r="AB352" s="6"/>
    </row>
    <row r="353" spans="1:28" s="107" customFormat="1" ht="12.75" customHeight="1" x14ac:dyDescent="0.2">
      <c r="A353" s="125"/>
      <c r="B353" s="121"/>
      <c r="C353" s="126"/>
      <c r="D353" s="123"/>
      <c r="E353" s="123"/>
      <c r="F353" s="121"/>
      <c r="G353" s="113"/>
      <c r="H353" s="114"/>
      <c r="I353" s="113"/>
      <c r="J353" s="114"/>
      <c r="K353" s="127"/>
      <c r="L353" s="121"/>
      <c r="M353" s="114"/>
      <c r="N353" s="127"/>
      <c r="O353" s="121"/>
      <c r="P353" s="114"/>
      <c r="Q353" s="113"/>
      <c r="R353" s="114"/>
      <c r="S353" s="113"/>
      <c r="T353" s="114"/>
      <c r="U353" s="127"/>
      <c r="V353" s="121"/>
      <c r="W353" s="114"/>
      <c r="X353" s="127"/>
      <c r="Y353" s="121"/>
      <c r="AB353" s="6"/>
    </row>
    <row r="354" spans="1:28" s="107" customFormat="1" ht="12.75" customHeight="1" x14ac:dyDescent="0.2">
      <c r="A354" s="125"/>
      <c r="B354" s="121"/>
      <c r="C354" s="126"/>
      <c r="D354" s="123"/>
      <c r="E354" s="123"/>
      <c r="F354" s="121"/>
      <c r="G354" s="113"/>
      <c r="H354" s="114"/>
      <c r="I354" s="113"/>
      <c r="J354" s="114"/>
      <c r="K354" s="127"/>
      <c r="L354" s="121"/>
      <c r="M354" s="114"/>
      <c r="N354" s="127"/>
      <c r="O354" s="121"/>
      <c r="P354" s="114"/>
      <c r="Q354" s="113"/>
      <c r="R354" s="114"/>
      <c r="S354" s="113"/>
      <c r="T354" s="114"/>
      <c r="U354" s="127"/>
      <c r="V354" s="121"/>
      <c r="W354" s="114"/>
      <c r="X354" s="127"/>
      <c r="Y354" s="121"/>
      <c r="AB354" s="6"/>
    </row>
    <row r="355" spans="1:28" s="107" customFormat="1" ht="12.75" customHeight="1" x14ac:dyDescent="0.2">
      <c r="A355" s="125"/>
      <c r="B355" s="121"/>
      <c r="C355" s="126"/>
      <c r="D355" s="123"/>
      <c r="E355" s="123"/>
      <c r="F355" s="121"/>
      <c r="G355" s="113"/>
      <c r="H355" s="114"/>
      <c r="I355" s="113"/>
      <c r="J355" s="114"/>
      <c r="K355" s="127"/>
      <c r="L355" s="121"/>
      <c r="M355" s="114"/>
      <c r="N355" s="127"/>
      <c r="O355" s="121"/>
      <c r="P355" s="114"/>
      <c r="Q355" s="113"/>
      <c r="R355" s="114"/>
      <c r="S355" s="113"/>
      <c r="T355" s="114"/>
      <c r="U355" s="127"/>
      <c r="V355" s="121"/>
      <c r="W355" s="114"/>
      <c r="X355" s="127"/>
      <c r="Y355" s="121"/>
      <c r="AB355" s="6"/>
    </row>
    <row r="356" spans="1:28" s="107" customFormat="1" ht="12.75" customHeight="1" x14ac:dyDescent="0.2">
      <c r="A356" s="125"/>
      <c r="B356" s="121"/>
      <c r="C356" s="126"/>
      <c r="D356" s="123"/>
      <c r="E356" s="123"/>
      <c r="F356" s="121"/>
      <c r="G356" s="113"/>
      <c r="H356" s="114"/>
      <c r="I356" s="113"/>
      <c r="J356" s="114"/>
      <c r="K356" s="127"/>
      <c r="L356" s="121"/>
      <c r="M356" s="114"/>
      <c r="N356" s="127"/>
      <c r="O356" s="121"/>
      <c r="P356" s="114"/>
      <c r="Q356" s="113"/>
      <c r="R356" s="114"/>
      <c r="S356" s="113"/>
      <c r="T356" s="114"/>
      <c r="U356" s="127"/>
      <c r="V356" s="121"/>
      <c r="W356" s="114"/>
      <c r="X356" s="127"/>
      <c r="Y356" s="121"/>
      <c r="AB356" s="6"/>
    </row>
    <row r="357" spans="1:28" s="107" customFormat="1" ht="12.75" customHeight="1" x14ac:dyDescent="0.2">
      <c r="A357" s="125"/>
      <c r="B357" s="121"/>
      <c r="C357" s="126"/>
      <c r="D357" s="123"/>
      <c r="E357" s="123"/>
      <c r="F357" s="121"/>
      <c r="G357" s="113"/>
      <c r="H357" s="114"/>
      <c r="I357" s="113"/>
      <c r="J357" s="114"/>
      <c r="K357" s="127"/>
      <c r="L357" s="121"/>
      <c r="M357" s="114"/>
      <c r="N357" s="127"/>
      <c r="O357" s="121"/>
      <c r="P357" s="114"/>
      <c r="Q357" s="113"/>
      <c r="R357" s="114"/>
      <c r="S357" s="113"/>
      <c r="T357" s="114"/>
      <c r="U357" s="127"/>
      <c r="V357" s="121"/>
      <c r="W357" s="114"/>
      <c r="X357" s="127"/>
      <c r="Y357" s="121"/>
      <c r="AB357" s="6"/>
    </row>
    <row r="358" spans="1:28" s="107" customFormat="1" ht="12.75" customHeight="1" x14ac:dyDescent="0.2">
      <c r="A358" s="125"/>
      <c r="B358" s="121"/>
      <c r="C358" s="126"/>
      <c r="D358" s="123"/>
      <c r="E358" s="123"/>
      <c r="F358" s="121"/>
      <c r="G358" s="113"/>
      <c r="H358" s="114"/>
      <c r="I358" s="113"/>
      <c r="J358" s="114"/>
      <c r="K358" s="127"/>
      <c r="L358" s="121"/>
      <c r="M358" s="114"/>
      <c r="N358" s="127"/>
      <c r="O358" s="121"/>
      <c r="P358" s="114"/>
      <c r="Q358" s="113"/>
      <c r="R358" s="114"/>
      <c r="S358" s="113"/>
      <c r="T358" s="114"/>
      <c r="U358" s="127"/>
      <c r="V358" s="121"/>
      <c r="W358" s="114"/>
      <c r="X358" s="127"/>
      <c r="Y358" s="121"/>
      <c r="AB358" s="6"/>
    </row>
    <row r="359" spans="1:28" s="107" customFormat="1" ht="12.75" customHeight="1" x14ac:dyDescent="0.2">
      <c r="A359" s="125"/>
      <c r="B359" s="121"/>
      <c r="C359" s="126"/>
      <c r="D359" s="123"/>
      <c r="E359" s="123"/>
      <c r="F359" s="121"/>
      <c r="G359" s="113"/>
      <c r="H359" s="114"/>
      <c r="I359" s="113"/>
      <c r="J359" s="114"/>
      <c r="K359" s="127"/>
      <c r="L359" s="121"/>
      <c r="M359" s="114"/>
      <c r="N359" s="127"/>
      <c r="O359" s="121"/>
      <c r="P359" s="114"/>
      <c r="Q359" s="113"/>
      <c r="R359" s="114"/>
      <c r="S359" s="113"/>
      <c r="T359" s="114"/>
      <c r="U359" s="127"/>
      <c r="V359" s="121"/>
      <c r="W359" s="114"/>
      <c r="X359" s="127"/>
      <c r="Y359" s="121"/>
      <c r="AB359" s="6"/>
    </row>
    <row r="360" spans="1:28" s="109" customFormat="1" ht="12.75" customHeight="1" x14ac:dyDescent="0.2">
      <c r="A360" s="125"/>
      <c r="B360" s="121"/>
      <c r="C360" s="126"/>
      <c r="D360" s="123"/>
      <c r="E360" s="123"/>
      <c r="F360" s="121"/>
      <c r="G360" s="113"/>
      <c r="H360" s="114"/>
      <c r="I360" s="113"/>
      <c r="J360" s="114"/>
      <c r="K360" s="127"/>
      <c r="L360" s="121"/>
      <c r="M360" s="114"/>
      <c r="N360" s="127"/>
      <c r="O360" s="121"/>
      <c r="P360" s="114"/>
      <c r="Q360" s="113"/>
      <c r="R360" s="114"/>
      <c r="S360" s="113"/>
      <c r="T360" s="114"/>
      <c r="U360" s="127"/>
      <c r="V360" s="121"/>
      <c r="W360" s="114"/>
      <c r="X360" s="127"/>
      <c r="Y360" s="121"/>
      <c r="AB360" s="6"/>
    </row>
    <row r="361" spans="1:28" s="107" customFormat="1" ht="12.75" customHeight="1" x14ac:dyDescent="0.2">
      <c r="A361" s="125"/>
      <c r="B361" s="121"/>
      <c r="C361" s="126"/>
      <c r="D361" s="123"/>
      <c r="E361" s="123"/>
      <c r="F361" s="121"/>
      <c r="G361" s="113"/>
      <c r="H361" s="114"/>
      <c r="I361" s="113"/>
      <c r="J361" s="114"/>
      <c r="K361" s="127"/>
      <c r="L361" s="121"/>
      <c r="M361" s="114"/>
      <c r="N361" s="127"/>
      <c r="O361" s="121"/>
      <c r="P361" s="114"/>
      <c r="Q361" s="113"/>
      <c r="R361" s="114"/>
      <c r="S361" s="113"/>
      <c r="T361" s="114"/>
      <c r="U361" s="127"/>
      <c r="V361" s="121"/>
      <c r="W361" s="114"/>
      <c r="X361" s="127"/>
      <c r="Y361" s="121"/>
      <c r="AB361" s="6"/>
    </row>
    <row r="362" spans="1:28" s="107" customFormat="1" ht="12.75" customHeight="1" x14ac:dyDescent="0.2">
      <c r="A362" s="125"/>
      <c r="B362" s="121"/>
      <c r="C362" s="126"/>
      <c r="D362" s="123"/>
      <c r="E362" s="123"/>
      <c r="F362" s="121"/>
      <c r="G362" s="113"/>
      <c r="H362" s="114"/>
      <c r="I362" s="113"/>
      <c r="J362" s="114"/>
      <c r="K362" s="127"/>
      <c r="L362" s="121"/>
      <c r="M362" s="114"/>
      <c r="N362" s="127"/>
      <c r="O362" s="121"/>
      <c r="P362" s="114"/>
      <c r="Q362" s="113"/>
      <c r="R362" s="114"/>
      <c r="S362" s="113"/>
      <c r="T362" s="114"/>
      <c r="U362" s="127"/>
      <c r="V362" s="121"/>
      <c r="W362" s="114"/>
      <c r="X362" s="127"/>
      <c r="Y362" s="121"/>
      <c r="AB362" s="6"/>
    </row>
    <row r="363" spans="1:28" s="110" customFormat="1" ht="12.75" customHeight="1" x14ac:dyDescent="0.2">
      <c r="A363" s="125"/>
      <c r="B363" s="121"/>
      <c r="C363" s="126"/>
      <c r="D363" s="123"/>
      <c r="E363" s="123"/>
      <c r="F363" s="121"/>
      <c r="G363" s="113"/>
      <c r="H363" s="114"/>
      <c r="I363" s="113"/>
      <c r="J363" s="114"/>
      <c r="K363" s="127"/>
      <c r="L363" s="121"/>
      <c r="M363" s="114"/>
      <c r="N363" s="127"/>
      <c r="O363" s="121"/>
      <c r="P363" s="114"/>
      <c r="Q363" s="113"/>
      <c r="R363" s="114"/>
      <c r="S363" s="113"/>
      <c r="T363" s="114"/>
      <c r="U363" s="127"/>
      <c r="V363" s="121"/>
      <c r="W363" s="114"/>
      <c r="X363" s="127"/>
      <c r="Y363" s="121"/>
      <c r="AB363" s="6"/>
    </row>
    <row r="364" spans="1:28" s="7" customFormat="1" ht="12.75" customHeight="1" x14ac:dyDescent="0.2">
      <c r="A364" s="125"/>
      <c r="B364" s="121"/>
      <c r="C364" s="126"/>
      <c r="D364" s="123"/>
      <c r="E364" s="123"/>
      <c r="F364" s="121"/>
      <c r="G364" s="113"/>
      <c r="H364" s="114"/>
      <c r="I364" s="113"/>
      <c r="J364" s="114"/>
      <c r="K364" s="127"/>
      <c r="L364" s="121"/>
      <c r="M364" s="114"/>
      <c r="N364" s="127"/>
      <c r="O364" s="121"/>
      <c r="P364" s="114"/>
      <c r="Q364" s="113"/>
      <c r="R364" s="114"/>
      <c r="S364" s="113"/>
      <c r="T364" s="114"/>
      <c r="U364" s="127"/>
      <c r="V364" s="121"/>
      <c r="W364" s="114"/>
      <c r="X364" s="127"/>
      <c r="Y364" s="121"/>
      <c r="AB364" s="6"/>
    </row>
    <row r="365" spans="1:28" s="110" customFormat="1" ht="12.75" customHeight="1" x14ac:dyDescent="0.2">
      <c r="A365" s="125"/>
      <c r="B365" s="121"/>
      <c r="C365" s="126"/>
      <c r="D365" s="123"/>
      <c r="E365" s="123"/>
      <c r="F365" s="121"/>
      <c r="G365" s="113"/>
      <c r="H365" s="114"/>
      <c r="I365" s="113"/>
      <c r="J365" s="114"/>
      <c r="K365" s="127"/>
      <c r="L365" s="121"/>
      <c r="M365" s="114"/>
      <c r="N365" s="127"/>
      <c r="O365" s="121"/>
      <c r="P365" s="114"/>
      <c r="Q365" s="113"/>
      <c r="R365" s="114"/>
      <c r="S365" s="113"/>
      <c r="T365" s="114"/>
      <c r="U365" s="127"/>
      <c r="V365" s="121"/>
      <c r="W365" s="114"/>
      <c r="X365" s="127"/>
      <c r="Y365" s="121"/>
      <c r="AB365" s="6"/>
    </row>
    <row r="366" spans="1:28" s="110" customFormat="1" ht="12.75" customHeight="1" x14ac:dyDescent="0.2">
      <c r="A366" s="125"/>
      <c r="B366" s="121"/>
      <c r="C366" s="126"/>
      <c r="D366" s="123"/>
      <c r="E366" s="123"/>
      <c r="F366" s="121"/>
      <c r="G366" s="113"/>
      <c r="H366" s="114"/>
      <c r="I366" s="113"/>
      <c r="J366" s="114"/>
      <c r="K366" s="127"/>
      <c r="L366" s="121"/>
      <c r="M366" s="114"/>
      <c r="N366" s="127"/>
      <c r="O366" s="121"/>
      <c r="P366" s="114"/>
      <c r="Q366" s="113"/>
      <c r="R366" s="114"/>
      <c r="S366" s="113"/>
      <c r="T366" s="114"/>
      <c r="U366" s="127"/>
      <c r="V366" s="121"/>
      <c r="W366" s="114"/>
      <c r="X366" s="127"/>
      <c r="Y366" s="121"/>
      <c r="AB366" s="6"/>
    </row>
    <row r="367" spans="1:28" s="110" customFormat="1" ht="12.75" customHeight="1" x14ac:dyDescent="0.2">
      <c r="A367" s="125"/>
      <c r="B367" s="121"/>
      <c r="C367" s="126"/>
      <c r="D367" s="123"/>
      <c r="E367" s="123"/>
      <c r="F367" s="121"/>
      <c r="G367" s="113"/>
      <c r="H367" s="114"/>
      <c r="I367" s="113"/>
      <c r="J367" s="114"/>
      <c r="K367" s="127"/>
      <c r="L367" s="121"/>
      <c r="M367" s="114"/>
      <c r="N367" s="127"/>
      <c r="O367" s="121"/>
      <c r="P367" s="114"/>
      <c r="Q367" s="113"/>
      <c r="R367" s="114"/>
      <c r="S367" s="113"/>
      <c r="T367" s="114"/>
      <c r="U367" s="127"/>
      <c r="V367" s="121"/>
      <c r="W367" s="114"/>
      <c r="X367" s="127"/>
      <c r="Y367" s="121"/>
      <c r="AB367" s="6"/>
    </row>
    <row r="368" spans="1:28" ht="12.75" customHeight="1" x14ac:dyDescent="0.2">
      <c r="A368" s="125"/>
      <c r="B368" s="121"/>
      <c r="C368" s="126"/>
      <c r="D368" s="123"/>
      <c r="E368" s="123"/>
      <c r="F368" s="121"/>
      <c r="G368" s="113"/>
      <c r="H368" s="114"/>
      <c r="I368" s="113"/>
      <c r="J368" s="114"/>
      <c r="K368" s="127"/>
      <c r="L368" s="121"/>
      <c r="M368" s="114"/>
      <c r="N368" s="127"/>
      <c r="O368" s="121"/>
      <c r="P368" s="114"/>
      <c r="Q368" s="113"/>
      <c r="R368" s="114"/>
      <c r="S368" s="113"/>
      <c r="T368" s="114"/>
      <c r="U368" s="127"/>
      <c r="V368" s="121"/>
      <c r="W368" s="114"/>
      <c r="X368" s="127"/>
      <c r="Y368" s="121"/>
      <c r="AB368" s="6"/>
    </row>
    <row r="369" spans="1:25" ht="8.1" customHeight="1" x14ac:dyDescent="0.2"/>
    <row r="370" spans="1:25" ht="5.4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">
      <c r="A371" s="140" t="s">
        <v>426</v>
      </c>
      <c r="B371" s="128"/>
      <c r="C371" s="128"/>
      <c r="D371" s="128"/>
      <c r="G371" s="2">
        <f>SUM(G14:G368)</f>
        <v>56228857454</v>
      </c>
      <c r="H371" s="138">
        <f>SUM(I14:I368)</f>
        <v>56228857454</v>
      </c>
      <c r="I371" s="128"/>
      <c r="J371" s="138">
        <f>SUM(K14:L368)</f>
        <v>16059524235</v>
      </c>
      <c r="K371" s="128"/>
      <c r="L371" s="128"/>
      <c r="N371" s="138">
        <f>SUM(N14:O368)</f>
        <v>16059524235</v>
      </c>
      <c r="O371" s="128"/>
      <c r="P371" s="141">
        <f>SUM(Q14:Q368)</f>
        <v>3829877155</v>
      </c>
      <c r="Q371" s="142"/>
      <c r="R371" s="138">
        <f>SUM(S14:S368)</f>
        <v>3952521744</v>
      </c>
      <c r="S371" s="128"/>
      <c r="U371" s="138">
        <f>SUM(U14:V368)</f>
        <v>12229647080</v>
      </c>
      <c r="V371" s="128"/>
      <c r="W371" s="138">
        <f>SUM(X14:Y368)</f>
        <v>12107002491</v>
      </c>
      <c r="X371" s="128"/>
      <c r="Y371" s="128"/>
    </row>
    <row r="372" spans="1:25" ht="5.45" customHeight="1" x14ac:dyDescent="0.2"/>
    <row r="373" spans="1:25" x14ac:dyDescent="0.2">
      <c r="A373" s="140" t="s">
        <v>427</v>
      </c>
      <c r="B373" s="128"/>
      <c r="C373" s="128"/>
      <c r="D373" s="128"/>
      <c r="G373" s="2">
        <v>0</v>
      </c>
      <c r="H373" s="138">
        <v>0</v>
      </c>
      <c r="I373" s="128"/>
      <c r="J373" s="138">
        <v>0</v>
      </c>
      <c r="K373" s="128"/>
      <c r="L373" s="128"/>
      <c r="N373" s="138">
        <v>0</v>
      </c>
      <c r="O373" s="128"/>
      <c r="P373" s="138"/>
      <c r="Q373" s="128"/>
      <c r="R373" s="138">
        <v>0</v>
      </c>
      <c r="S373" s="128"/>
      <c r="U373" s="138">
        <v>0</v>
      </c>
      <c r="V373" s="128"/>
      <c r="W373" s="138">
        <f>+U371-W371</f>
        <v>122644589</v>
      </c>
      <c r="X373" s="128"/>
      <c r="Y373" s="128"/>
    </row>
    <row r="374" spans="1:25" ht="5.45" customHeight="1" x14ac:dyDescent="0.2"/>
    <row r="375" spans="1:25" x14ac:dyDescent="0.2">
      <c r="A375" s="140" t="s">
        <v>428</v>
      </c>
      <c r="B375" s="128"/>
      <c r="C375" s="128"/>
      <c r="D375" s="128"/>
      <c r="G375" s="2">
        <f>+G371</f>
        <v>56228857454</v>
      </c>
      <c r="H375" s="138">
        <f>+H371</f>
        <v>56228857454</v>
      </c>
      <c r="I375" s="128"/>
      <c r="J375" s="138">
        <f>+J371</f>
        <v>16059524235</v>
      </c>
      <c r="K375" s="128"/>
      <c r="L375" s="128"/>
      <c r="N375" s="138">
        <f>+N371</f>
        <v>16059524235</v>
      </c>
      <c r="O375" s="128"/>
      <c r="P375" s="138">
        <f>+P371+P373</f>
        <v>3829877155</v>
      </c>
      <c r="Q375" s="128"/>
      <c r="R375" s="138">
        <f>+R371+R373</f>
        <v>3952521744</v>
      </c>
      <c r="S375" s="128"/>
      <c r="U375" s="138">
        <f>+U371+U373</f>
        <v>12229647080</v>
      </c>
      <c r="V375" s="128"/>
      <c r="W375" s="138">
        <f>+W371+W373</f>
        <v>12229647080</v>
      </c>
      <c r="X375" s="128"/>
      <c r="Y375" s="128"/>
    </row>
    <row r="376" spans="1:25" ht="35.65" customHeight="1" x14ac:dyDescent="0.2"/>
    <row r="377" spans="1:25" ht="5.45" customHeight="1" x14ac:dyDescent="0.2">
      <c r="F377" s="1"/>
      <c r="G377" s="1"/>
      <c r="H377" s="1"/>
      <c r="I377" s="1"/>
      <c r="J377" s="1"/>
      <c r="K377" s="1"/>
      <c r="O377" s="1"/>
      <c r="P377" s="1"/>
      <c r="Q377" s="1"/>
      <c r="R377" s="1"/>
      <c r="S377" s="1"/>
      <c r="T377" s="1"/>
      <c r="U377" s="1"/>
    </row>
    <row r="378" spans="1:25" ht="17.100000000000001" customHeight="1" x14ac:dyDescent="0.2">
      <c r="F378" s="139"/>
      <c r="G378" s="128"/>
      <c r="H378" s="128"/>
      <c r="I378" s="128"/>
      <c r="J378" s="128"/>
      <c r="K378" s="128"/>
      <c r="O378" s="139"/>
      <c r="P378" s="128"/>
      <c r="Q378" s="128"/>
      <c r="R378" s="128"/>
      <c r="S378" s="128"/>
      <c r="T378" s="128"/>
      <c r="U378" s="128"/>
    </row>
    <row r="379" spans="1:25" ht="12.75" customHeight="1" x14ac:dyDescent="0.2">
      <c r="F379" s="139" t="s">
        <v>429</v>
      </c>
      <c r="G379" s="128"/>
      <c r="H379" s="128"/>
      <c r="I379" s="128"/>
      <c r="J379" s="128"/>
      <c r="K379" s="128"/>
      <c r="O379" s="139" t="s">
        <v>430</v>
      </c>
      <c r="P379" s="128"/>
      <c r="Q379" s="128"/>
      <c r="R379" s="128"/>
      <c r="S379" s="128"/>
      <c r="T379" s="128"/>
      <c r="U379" s="128"/>
    </row>
  </sheetData>
  <autoFilter ref="A13:Y368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2177">
    <mergeCell ref="A315:B315"/>
    <mergeCell ref="C315:F315"/>
    <mergeCell ref="K315:L315"/>
    <mergeCell ref="N315:O315"/>
    <mergeCell ref="U315:V315"/>
    <mergeCell ref="X315:Y315"/>
    <mergeCell ref="A312:B312"/>
    <mergeCell ref="C312:F312"/>
    <mergeCell ref="K312:L312"/>
    <mergeCell ref="N312:O312"/>
    <mergeCell ref="U312:V312"/>
    <mergeCell ref="X312:Y312"/>
    <mergeCell ref="A313:B313"/>
    <mergeCell ref="C313:F313"/>
    <mergeCell ref="K313:L313"/>
    <mergeCell ref="N313:O313"/>
    <mergeCell ref="U313:V313"/>
    <mergeCell ref="X313:Y313"/>
    <mergeCell ref="A314:B314"/>
    <mergeCell ref="C314:F314"/>
    <mergeCell ref="K314:L314"/>
    <mergeCell ref="N314:O314"/>
    <mergeCell ref="U314:V314"/>
    <mergeCell ref="X314:Y314"/>
    <mergeCell ref="K160:L160"/>
    <mergeCell ref="A309:B309"/>
    <mergeCell ref="C309:F309"/>
    <mergeCell ref="K309:L309"/>
    <mergeCell ref="N309:O309"/>
    <mergeCell ref="U309:V309"/>
    <mergeCell ref="X309:Y309"/>
    <mergeCell ref="A310:B310"/>
    <mergeCell ref="C310:F310"/>
    <mergeCell ref="K310:L310"/>
    <mergeCell ref="N310:O310"/>
    <mergeCell ref="U310:V310"/>
    <mergeCell ref="X310:Y310"/>
    <mergeCell ref="A311:B311"/>
    <mergeCell ref="C311:F311"/>
    <mergeCell ref="K311:L311"/>
    <mergeCell ref="N311:O311"/>
    <mergeCell ref="U311:V311"/>
    <mergeCell ref="X311:Y311"/>
    <mergeCell ref="A300:B300"/>
    <mergeCell ref="C300:F300"/>
    <mergeCell ref="K300:L300"/>
    <mergeCell ref="N300:O300"/>
    <mergeCell ref="U300:V300"/>
    <mergeCell ref="X300:Y300"/>
    <mergeCell ref="A299:B299"/>
    <mergeCell ref="C299:F299"/>
    <mergeCell ref="K299:L299"/>
    <mergeCell ref="N299:O299"/>
    <mergeCell ref="U299:V299"/>
    <mergeCell ref="X299:Y299"/>
    <mergeCell ref="A298:B298"/>
    <mergeCell ref="N159:O159"/>
    <mergeCell ref="U375:V375"/>
    <mergeCell ref="W375:Y375"/>
    <mergeCell ref="F378:K378"/>
    <mergeCell ref="O378:U378"/>
    <mergeCell ref="F379:K379"/>
    <mergeCell ref="O379:U379"/>
    <mergeCell ref="A375:D375"/>
    <mergeCell ref="H375:I375"/>
    <mergeCell ref="J375:L375"/>
    <mergeCell ref="N375:O375"/>
    <mergeCell ref="P375:Q375"/>
    <mergeCell ref="R375:S375"/>
    <mergeCell ref="U371:V371"/>
    <mergeCell ref="W371:Y371"/>
    <mergeCell ref="A373:D373"/>
    <mergeCell ref="H373:I373"/>
    <mergeCell ref="J373:L373"/>
    <mergeCell ref="N373:O373"/>
    <mergeCell ref="P373:Q373"/>
    <mergeCell ref="R373:S373"/>
    <mergeCell ref="U373:V373"/>
    <mergeCell ref="W373:Y373"/>
    <mergeCell ref="A371:D371"/>
    <mergeCell ref="H371:I371"/>
    <mergeCell ref="J371:L371"/>
    <mergeCell ref="N371:O371"/>
    <mergeCell ref="P371:Q371"/>
    <mergeCell ref="R371:S371"/>
    <mergeCell ref="A368:B368"/>
    <mergeCell ref="A160:B160"/>
    <mergeCell ref="C160:F160"/>
    <mergeCell ref="C368:F368"/>
    <mergeCell ref="K368:L368"/>
    <mergeCell ref="N368:O368"/>
    <mergeCell ref="U368:V368"/>
    <mergeCell ref="X368:Y368"/>
    <mergeCell ref="A302:B302"/>
    <mergeCell ref="C302:F302"/>
    <mergeCell ref="K302:L302"/>
    <mergeCell ref="N302:O302"/>
    <mergeCell ref="U302:V302"/>
    <mergeCell ref="X302:Y302"/>
    <mergeCell ref="A301:B301"/>
    <mergeCell ref="C301:F301"/>
    <mergeCell ref="K301:L301"/>
    <mergeCell ref="N301:O301"/>
    <mergeCell ref="U301:V301"/>
    <mergeCell ref="X301:Y301"/>
    <mergeCell ref="A305:B305"/>
    <mergeCell ref="C305:F305"/>
    <mergeCell ref="K305:L305"/>
    <mergeCell ref="N305:O305"/>
    <mergeCell ref="U305:V305"/>
    <mergeCell ref="X305:Y305"/>
    <mergeCell ref="A306:B306"/>
    <mergeCell ref="C306:F306"/>
    <mergeCell ref="K306:L306"/>
    <mergeCell ref="N306:O306"/>
    <mergeCell ref="U306:V306"/>
    <mergeCell ref="X306:Y306"/>
    <mergeCell ref="A307:B307"/>
    <mergeCell ref="C307:F307"/>
    <mergeCell ref="K307:L307"/>
    <mergeCell ref="C298:F298"/>
    <mergeCell ref="K298:L298"/>
    <mergeCell ref="N298:O298"/>
    <mergeCell ref="U298:V298"/>
    <mergeCell ref="X298:Y298"/>
    <mergeCell ref="A297:B297"/>
    <mergeCell ref="C297:F297"/>
    <mergeCell ref="K297:L297"/>
    <mergeCell ref="N297:O297"/>
    <mergeCell ref="U297:V297"/>
    <mergeCell ref="X297:Y297"/>
    <mergeCell ref="A296:B296"/>
    <mergeCell ref="C296:F296"/>
    <mergeCell ref="K296:L296"/>
    <mergeCell ref="N296:O296"/>
    <mergeCell ref="U296:V296"/>
    <mergeCell ref="X296:Y296"/>
    <mergeCell ref="A295:B295"/>
    <mergeCell ref="C295:F295"/>
    <mergeCell ref="K295:L295"/>
    <mergeCell ref="N295:O295"/>
    <mergeCell ref="U295:V295"/>
    <mergeCell ref="X295:Y295"/>
    <mergeCell ref="A294:B294"/>
    <mergeCell ref="C294:F294"/>
    <mergeCell ref="K294:L294"/>
    <mergeCell ref="N294:O294"/>
    <mergeCell ref="U294:V294"/>
    <mergeCell ref="X294:Y294"/>
    <mergeCell ref="A293:B293"/>
    <mergeCell ref="C293:F293"/>
    <mergeCell ref="K293:L293"/>
    <mergeCell ref="N293:O293"/>
    <mergeCell ref="U293:V293"/>
    <mergeCell ref="X293:Y293"/>
    <mergeCell ref="A292:B292"/>
    <mergeCell ref="C292:F292"/>
    <mergeCell ref="K292:L292"/>
    <mergeCell ref="N292:O292"/>
    <mergeCell ref="U292:V292"/>
    <mergeCell ref="X292:Y292"/>
    <mergeCell ref="A291:B291"/>
    <mergeCell ref="C291:F291"/>
    <mergeCell ref="K291:L291"/>
    <mergeCell ref="N291:O291"/>
    <mergeCell ref="U291:V291"/>
    <mergeCell ref="X291:Y291"/>
    <mergeCell ref="A290:B290"/>
    <mergeCell ref="C290:F290"/>
    <mergeCell ref="K290:L290"/>
    <mergeCell ref="N290:O290"/>
    <mergeCell ref="U290:V290"/>
    <mergeCell ref="X290:Y290"/>
    <mergeCell ref="A289:B289"/>
    <mergeCell ref="C289:F289"/>
    <mergeCell ref="K289:L289"/>
    <mergeCell ref="N289:O289"/>
    <mergeCell ref="U289:V289"/>
    <mergeCell ref="X289:Y289"/>
    <mergeCell ref="A288:B288"/>
    <mergeCell ref="C288:F288"/>
    <mergeCell ref="K288:L288"/>
    <mergeCell ref="N288:O288"/>
    <mergeCell ref="U288:V288"/>
    <mergeCell ref="X288:Y288"/>
    <mergeCell ref="A287:B287"/>
    <mergeCell ref="C287:F287"/>
    <mergeCell ref="K287:L287"/>
    <mergeCell ref="N287:O287"/>
    <mergeCell ref="U287:V287"/>
    <mergeCell ref="X287:Y287"/>
    <mergeCell ref="A286:B286"/>
    <mergeCell ref="C286:F286"/>
    <mergeCell ref="K286:L286"/>
    <mergeCell ref="N286:O286"/>
    <mergeCell ref="U286:V286"/>
    <mergeCell ref="X286:Y286"/>
    <mergeCell ref="A285:B285"/>
    <mergeCell ref="C285:F285"/>
    <mergeCell ref="K285:L285"/>
    <mergeCell ref="N285:O285"/>
    <mergeCell ref="U285:V285"/>
    <mergeCell ref="X285:Y285"/>
    <mergeCell ref="A284:B284"/>
    <mergeCell ref="C284:F284"/>
    <mergeCell ref="K284:L284"/>
    <mergeCell ref="N284:O284"/>
    <mergeCell ref="U284:V284"/>
    <mergeCell ref="X284:Y284"/>
    <mergeCell ref="A283:B283"/>
    <mergeCell ref="C283:F283"/>
    <mergeCell ref="K283:L283"/>
    <mergeCell ref="N283:O283"/>
    <mergeCell ref="U283:V283"/>
    <mergeCell ref="X283:Y283"/>
    <mergeCell ref="A282:B282"/>
    <mergeCell ref="C282:F282"/>
    <mergeCell ref="K282:L282"/>
    <mergeCell ref="N282:O282"/>
    <mergeCell ref="U282:V282"/>
    <mergeCell ref="X282:Y282"/>
    <mergeCell ref="A281:B281"/>
    <mergeCell ref="C281:F281"/>
    <mergeCell ref="K281:L281"/>
    <mergeCell ref="N281:O281"/>
    <mergeCell ref="U281:V281"/>
    <mergeCell ref="X281:Y281"/>
    <mergeCell ref="A280:B280"/>
    <mergeCell ref="C280:F280"/>
    <mergeCell ref="K280:L280"/>
    <mergeCell ref="N280:O280"/>
    <mergeCell ref="U280:V280"/>
    <mergeCell ref="X280:Y280"/>
    <mergeCell ref="A279:B279"/>
    <mergeCell ref="C279:F279"/>
    <mergeCell ref="K279:L279"/>
    <mergeCell ref="N279:O279"/>
    <mergeCell ref="U279:V279"/>
    <mergeCell ref="X279:Y279"/>
    <mergeCell ref="A278:B278"/>
    <mergeCell ref="C278:F278"/>
    <mergeCell ref="K278:L278"/>
    <mergeCell ref="N278:O278"/>
    <mergeCell ref="U278:V278"/>
    <mergeCell ref="X278:Y278"/>
    <mergeCell ref="A277:B277"/>
    <mergeCell ref="C277:F277"/>
    <mergeCell ref="K277:L277"/>
    <mergeCell ref="N277:O277"/>
    <mergeCell ref="U277:V277"/>
    <mergeCell ref="X277:Y277"/>
    <mergeCell ref="A276:B276"/>
    <mergeCell ref="C276:F276"/>
    <mergeCell ref="K276:L276"/>
    <mergeCell ref="N276:O276"/>
    <mergeCell ref="U276:V276"/>
    <mergeCell ref="X276:Y276"/>
    <mergeCell ref="A275:B275"/>
    <mergeCell ref="C275:F275"/>
    <mergeCell ref="K275:L275"/>
    <mergeCell ref="N275:O275"/>
    <mergeCell ref="U275:V275"/>
    <mergeCell ref="X275:Y275"/>
    <mergeCell ref="A274:B274"/>
    <mergeCell ref="C274:F274"/>
    <mergeCell ref="K274:L274"/>
    <mergeCell ref="N274:O274"/>
    <mergeCell ref="U274:V274"/>
    <mergeCell ref="X274:Y274"/>
    <mergeCell ref="A273:B273"/>
    <mergeCell ref="C273:F273"/>
    <mergeCell ref="K273:L273"/>
    <mergeCell ref="N273:O273"/>
    <mergeCell ref="U273:V273"/>
    <mergeCell ref="X273:Y273"/>
    <mergeCell ref="A272:B272"/>
    <mergeCell ref="C272:F272"/>
    <mergeCell ref="K272:L272"/>
    <mergeCell ref="N272:O272"/>
    <mergeCell ref="U272:V272"/>
    <mergeCell ref="X272:Y272"/>
    <mergeCell ref="A271:B271"/>
    <mergeCell ref="C271:F271"/>
    <mergeCell ref="K271:L271"/>
    <mergeCell ref="N271:O271"/>
    <mergeCell ref="U271:V271"/>
    <mergeCell ref="X271:Y271"/>
    <mergeCell ref="A270:B270"/>
    <mergeCell ref="C270:F270"/>
    <mergeCell ref="K270:L270"/>
    <mergeCell ref="N270:O270"/>
    <mergeCell ref="U270:V270"/>
    <mergeCell ref="X270:Y270"/>
    <mergeCell ref="A269:B269"/>
    <mergeCell ref="C269:F269"/>
    <mergeCell ref="K269:L269"/>
    <mergeCell ref="N269:O269"/>
    <mergeCell ref="U269:V269"/>
    <mergeCell ref="X269:Y269"/>
    <mergeCell ref="A268:B268"/>
    <mergeCell ref="C268:F268"/>
    <mergeCell ref="K268:L268"/>
    <mergeCell ref="N268:O268"/>
    <mergeCell ref="U268:V268"/>
    <mergeCell ref="X268:Y268"/>
    <mergeCell ref="A267:B267"/>
    <mergeCell ref="C267:F267"/>
    <mergeCell ref="K267:L267"/>
    <mergeCell ref="N267:O267"/>
    <mergeCell ref="U267:V267"/>
    <mergeCell ref="X267:Y267"/>
    <mergeCell ref="A266:B266"/>
    <mergeCell ref="C266:F266"/>
    <mergeCell ref="K266:L266"/>
    <mergeCell ref="N266:O266"/>
    <mergeCell ref="U266:V266"/>
    <mergeCell ref="X266:Y266"/>
    <mergeCell ref="A265:B265"/>
    <mergeCell ref="C265:F265"/>
    <mergeCell ref="K265:L265"/>
    <mergeCell ref="N265:O265"/>
    <mergeCell ref="U265:V265"/>
    <mergeCell ref="X265:Y265"/>
    <mergeCell ref="A264:B264"/>
    <mergeCell ref="C264:F264"/>
    <mergeCell ref="K264:L264"/>
    <mergeCell ref="N264:O264"/>
    <mergeCell ref="U264:V264"/>
    <mergeCell ref="X264:Y264"/>
    <mergeCell ref="A263:B263"/>
    <mergeCell ref="C263:F263"/>
    <mergeCell ref="K263:L263"/>
    <mergeCell ref="N263:O263"/>
    <mergeCell ref="U263:V263"/>
    <mergeCell ref="X263:Y263"/>
    <mergeCell ref="A262:B262"/>
    <mergeCell ref="C262:F262"/>
    <mergeCell ref="K262:L262"/>
    <mergeCell ref="N262:O262"/>
    <mergeCell ref="U262:V262"/>
    <mergeCell ref="X262:Y262"/>
    <mergeCell ref="A261:B261"/>
    <mergeCell ref="C261:F261"/>
    <mergeCell ref="K261:L261"/>
    <mergeCell ref="N261:O261"/>
    <mergeCell ref="U261:V261"/>
    <mergeCell ref="X261:Y261"/>
    <mergeCell ref="A260:B260"/>
    <mergeCell ref="C260:F260"/>
    <mergeCell ref="K260:L260"/>
    <mergeCell ref="N260:O260"/>
    <mergeCell ref="U260:V260"/>
    <mergeCell ref="X260:Y260"/>
    <mergeCell ref="A259:B259"/>
    <mergeCell ref="C259:F259"/>
    <mergeCell ref="K259:L259"/>
    <mergeCell ref="N259:O259"/>
    <mergeCell ref="U259:V259"/>
    <mergeCell ref="X259:Y259"/>
    <mergeCell ref="A258:B258"/>
    <mergeCell ref="C258:F258"/>
    <mergeCell ref="K258:L258"/>
    <mergeCell ref="N258:O258"/>
    <mergeCell ref="U258:V258"/>
    <mergeCell ref="X258:Y258"/>
    <mergeCell ref="A257:B257"/>
    <mergeCell ref="C257:F257"/>
    <mergeCell ref="K257:L257"/>
    <mergeCell ref="N257:O257"/>
    <mergeCell ref="U257:V257"/>
    <mergeCell ref="X257:Y257"/>
    <mergeCell ref="A256:B256"/>
    <mergeCell ref="C256:F256"/>
    <mergeCell ref="K256:L256"/>
    <mergeCell ref="N256:O256"/>
    <mergeCell ref="U256:V256"/>
    <mergeCell ref="X256:Y256"/>
    <mergeCell ref="A255:B255"/>
    <mergeCell ref="C255:F255"/>
    <mergeCell ref="K255:L255"/>
    <mergeCell ref="N255:O255"/>
    <mergeCell ref="U255:V255"/>
    <mergeCell ref="X255:Y255"/>
    <mergeCell ref="A254:B254"/>
    <mergeCell ref="C254:F254"/>
    <mergeCell ref="K254:L254"/>
    <mergeCell ref="N254:O254"/>
    <mergeCell ref="U254:V254"/>
    <mergeCell ref="X254:Y254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51:B251"/>
    <mergeCell ref="C251:F251"/>
    <mergeCell ref="K251:L251"/>
    <mergeCell ref="N251:O251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47:B247"/>
    <mergeCell ref="C247:F247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K227:L227"/>
    <mergeCell ref="N227:O227"/>
    <mergeCell ref="U227:V227"/>
    <mergeCell ref="X227:Y227"/>
    <mergeCell ref="A226:B226"/>
    <mergeCell ref="C226:F226"/>
    <mergeCell ref="K226:L226"/>
    <mergeCell ref="N226:O226"/>
    <mergeCell ref="U226:V226"/>
    <mergeCell ref="X226:Y226"/>
    <mergeCell ref="A225:B225"/>
    <mergeCell ref="C225:F225"/>
    <mergeCell ref="K225:L225"/>
    <mergeCell ref="N225:O225"/>
    <mergeCell ref="U225:V225"/>
    <mergeCell ref="X225:Y225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20:B220"/>
    <mergeCell ref="C220:F220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K207:L207"/>
    <mergeCell ref="N207:O207"/>
    <mergeCell ref="U207:V207"/>
    <mergeCell ref="X207:Y207"/>
    <mergeCell ref="A206:B206"/>
    <mergeCell ref="C206:F206"/>
    <mergeCell ref="K206:L206"/>
    <mergeCell ref="N206:O206"/>
    <mergeCell ref="U206:V206"/>
    <mergeCell ref="X206:Y206"/>
    <mergeCell ref="A205:B205"/>
    <mergeCell ref="C205:F205"/>
    <mergeCell ref="K205:L205"/>
    <mergeCell ref="N205:O205"/>
    <mergeCell ref="U205:V205"/>
    <mergeCell ref="X205:Y205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4:B184"/>
    <mergeCell ref="C184:F184"/>
    <mergeCell ref="K184:L184"/>
    <mergeCell ref="N184:O184"/>
    <mergeCell ref="U184:V184"/>
    <mergeCell ref="X184:Y184"/>
    <mergeCell ref="A183:B183"/>
    <mergeCell ref="C183:F183"/>
    <mergeCell ref="K183:L183"/>
    <mergeCell ref="N183:O183"/>
    <mergeCell ref="U183:V183"/>
    <mergeCell ref="X183:Y183"/>
    <mergeCell ref="A182:B182"/>
    <mergeCell ref="C182:F182"/>
    <mergeCell ref="K182:L182"/>
    <mergeCell ref="N182:O182"/>
    <mergeCell ref="U182:V182"/>
    <mergeCell ref="X182:Y182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58:B158"/>
    <mergeCell ref="C158:F158"/>
    <mergeCell ref="K158:L158"/>
    <mergeCell ref="N158:O158"/>
    <mergeCell ref="U158:V158"/>
    <mergeCell ref="X158:Y158"/>
    <mergeCell ref="A157:B157"/>
    <mergeCell ref="C157:F157"/>
    <mergeCell ref="K157:L157"/>
    <mergeCell ref="N157:O157"/>
    <mergeCell ref="U157:V157"/>
    <mergeCell ref="X157:Y157"/>
    <mergeCell ref="A156:B156"/>
    <mergeCell ref="C156:F156"/>
    <mergeCell ref="K156:L156"/>
    <mergeCell ref="N156:O156"/>
    <mergeCell ref="U156:V156"/>
    <mergeCell ref="X156:Y156"/>
    <mergeCell ref="A155:B155"/>
    <mergeCell ref="C155:F155"/>
    <mergeCell ref="K155:L155"/>
    <mergeCell ref="N155:O155"/>
    <mergeCell ref="U155:V155"/>
    <mergeCell ref="X155:Y155"/>
    <mergeCell ref="A154:B154"/>
    <mergeCell ref="C154:F154"/>
    <mergeCell ref="K154:L154"/>
    <mergeCell ref="N154:O154"/>
    <mergeCell ref="U154:V154"/>
    <mergeCell ref="X154:Y154"/>
    <mergeCell ref="A153:B153"/>
    <mergeCell ref="C153:F153"/>
    <mergeCell ref="K153:L153"/>
    <mergeCell ref="N153:O153"/>
    <mergeCell ref="U153:V153"/>
    <mergeCell ref="X153:Y153"/>
    <mergeCell ref="A152:B152"/>
    <mergeCell ref="C152:F152"/>
    <mergeCell ref="K152:L152"/>
    <mergeCell ref="N152:O152"/>
    <mergeCell ref="U152:V152"/>
    <mergeCell ref="X152:Y152"/>
    <mergeCell ref="A151:B151"/>
    <mergeCell ref="C151:F151"/>
    <mergeCell ref="K151:L151"/>
    <mergeCell ref="N151:O151"/>
    <mergeCell ref="U151:V151"/>
    <mergeCell ref="X151:Y151"/>
    <mergeCell ref="A150:B150"/>
    <mergeCell ref="C150:F150"/>
    <mergeCell ref="K150:L150"/>
    <mergeCell ref="N150:O150"/>
    <mergeCell ref="U150:V150"/>
    <mergeCell ref="X150:Y150"/>
    <mergeCell ref="A149:B149"/>
    <mergeCell ref="C149:F149"/>
    <mergeCell ref="K149:L149"/>
    <mergeCell ref="N149:O149"/>
    <mergeCell ref="U149:V149"/>
    <mergeCell ref="X149:Y149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A133:B133"/>
    <mergeCell ref="C133:F133"/>
    <mergeCell ref="K133:L133"/>
    <mergeCell ref="N133:O133"/>
    <mergeCell ref="U133:V133"/>
    <mergeCell ref="X133:Y133"/>
    <mergeCell ref="A132:B132"/>
    <mergeCell ref="C132:F132"/>
    <mergeCell ref="K132:L132"/>
    <mergeCell ref="N132:O132"/>
    <mergeCell ref="U132:V132"/>
    <mergeCell ref="X132:Y132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1:A3"/>
    <mergeCell ref="B1:Y1"/>
    <mergeCell ref="B2:Y2"/>
    <mergeCell ref="A5:C5"/>
    <mergeCell ref="D5:X5"/>
    <mergeCell ref="A6:C6"/>
    <mergeCell ref="D6:X6"/>
    <mergeCell ref="A14:B14"/>
    <mergeCell ref="C14:F14"/>
    <mergeCell ref="K14:L14"/>
    <mergeCell ref="N14:O14"/>
    <mergeCell ref="U14:V14"/>
    <mergeCell ref="X14:Y14"/>
    <mergeCell ref="A13:B13"/>
    <mergeCell ref="C13:F13"/>
    <mergeCell ref="K13:L13"/>
    <mergeCell ref="N13:O13"/>
    <mergeCell ref="U13:V13"/>
    <mergeCell ref="X13:Y13"/>
    <mergeCell ref="A7:C7"/>
    <mergeCell ref="D7:X7"/>
    <mergeCell ref="A8:C8"/>
    <mergeCell ref="D8:X8"/>
    <mergeCell ref="A10:C10"/>
    <mergeCell ref="D10:X10"/>
    <mergeCell ref="A159:B159"/>
    <mergeCell ref="C159:F159"/>
    <mergeCell ref="K159:L159"/>
    <mergeCell ref="U159:V159"/>
    <mergeCell ref="X159:Y159"/>
    <mergeCell ref="A303:B303"/>
    <mergeCell ref="C303:F303"/>
    <mergeCell ref="K303:L303"/>
    <mergeCell ref="N303:O303"/>
    <mergeCell ref="U303:V303"/>
    <mergeCell ref="X303:Y303"/>
    <mergeCell ref="A304:B304"/>
    <mergeCell ref="C304:F304"/>
    <mergeCell ref="K304:L304"/>
    <mergeCell ref="N304:O304"/>
    <mergeCell ref="U304:V304"/>
    <mergeCell ref="X304:Y304"/>
    <mergeCell ref="A163:B163"/>
    <mergeCell ref="C163:F163"/>
    <mergeCell ref="K163:L163"/>
    <mergeCell ref="N163:O163"/>
    <mergeCell ref="U163:V163"/>
    <mergeCell ref="X163:Y163"/>
    <mergeCell ref="A162:B162"/>
    <mergeCell ref="C162:F162"/>
    <mergeCell ref="K162:L162"/>
    <mergeCell ref="N162:O162"/>
    <mergeCell ref="U162:V162"/>
    <mergeCell ref="X162:Y162"/>
    <mergeCell ref="A161:B161"/>
    <mergeCell ref="C161:F161"/>
    <mergeCell ref="K161:L161"/>
    <mergeCell ref="N307:O307"/>
    <mergeCell ref="U307:V307"/>
    <mergeCell ref="X307:Y307"/>
    <mergeCell ref="A308:B308"/>
    <mergeCell ref="C308:F308"/>
    <mergeCell ref="K308:L308"/>
    <mergeCell ref="N308:O308"/>
    <mergeCell ref="U308:V308"/>
    <mergeCell ref="X308:Y308"/>
    <mergeCell ref="A364:B364"/>
    <mergeCell ref="C364:F364"/>
    <mergeCell ref="K364:L364"/>
    <mergeCell ref="N364:O364"/>
    <mergeCell ref="U364:V364"/>
    <mergeCell ref="X364:Y364"/>
    <mergeCell ref="N160:O160"/>
    <mergeCell ref="U160:V160"/>
    <mergeCell ref="X160:Y160"/>
    <mergeCell ref="N161:O161"/>
    <mergeCell ref="U161:V161"/>
    <mergeCell ref="X161:Y161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A316:B316"/>
    <mergeCell ref="C316:F316"/>
    <mergeCell ref="K316:L316"/>
    <mergeCell ref="N316:O316"/>
    <mergeCell ref="U316:V316"/>
    <mergeCell ref="X316:Y316"/>
    <mergeCell ref="A317:B317"/>
    <mergeCell ref="C317:F317"/>
    <mergeCell ref="K317:L317"/>
    <mergeCell ref="N317:O317"/>
    <mergeCell ref="U317:V317"/>
    <mergeCell ref="X317:Y317"/>
    <mergeCell ref="A318:B318"/>
    <mergeCell ref="C318:F318"/>
    <mergeCell ref="K318:L318"/>
    <mergeCell ref="N318:O318"/>
    <mergeCell ref="U318:V318"/>
    <mergeCell ref="X318:Y318"/>
    <mergeCell ref="A319:B319"/>
    <mergeCell ref="C319:F319"/>
    <mergeCell ref="K319:L319"/>
    <mergeCell ref="N319:O319"/>
    <mergeCell ref="U319:V319"/>
    <mergeCell ref="X319:Y319"/>
    <mergeCell ref="A320:B320"/>
    <mergeCell ref="C320:F320"/>
    <mergeCell ref="K320:L320"/>
    <mergeCell ref="N320:O320"/>
    <mergeCell ref="U320:V320"/>
    <mergeCell ref="X320:Y320"/>
    <mergeCell ref="A321:B321"/>
    <mergeCell ref="C321:F321"/>
    <mergeCell ref="K321:L321"/>
    <mergeCell ref="N321:O321"/>
    <mergeCell ref="U321:V321"/>
    <mergeCell ref="X321:Y321"/>
    <mergeCell ref="A322:B322"/>
    <mergeCell ref="C322:F322"/>
    <mergeCell ref="K322:L322"/>
    <mergeCell ref="N322:O322"/>
    <mergeCell ref="U322:V322"/>
    <mergeCell ref="X322:Y322"/>
    <mergeCell ref="A323:B323"/>
    <mergeCell ref="C323:F323"/>
    <mergeCell ref="K323:L323"/>
    <mergeCell ref="N323:O323"/>
    <mergeCell ref="U323:V323"/>
    <mergeCell ref="X323:Y323"/>
    <mergeCell ref="A324:B324"/>
    <mergeCell ref="C324:F324"/>
    <mergeCell ref="K324:L324"/>
    <mergeCell ref="N324:O324"/>
    <mergeCell ref="U324:V324"/>
    <mergeCell ref="X324:Y324"/>
    <mergeCell ref="A325:B325"/>
    <mergeCell ref="C325:F325"/>
    <mergeCell ref="K325:L325"/>
    <mergeCell ref="N325:O325"/>
    <mergeCell ref="U325:V325"/>
    <mergeCell ref="X325:Y325"/>
    <mergeCell ref="A326:B326"/>
    <mergeCell ref="C326:F326"/>
    <mergeCell ref="K326:L326"/>
    <mergeCell ref="N326:O326"/>
    <mergeCell ref="U326:V326"/>
    <mergeCell ref="X326:Y326"/>
    <mergeCell ref="A327:B327"/>
    <mergeCell ref="C327:F327"/>
    <mergeCell ref="K327:L327"/>
    <mergeCell ref="N327:O327"/>
    <mergeCell ref="U327:V327"/>
    <mergeCell ref="X327:Y327"/>
    <mergeCell ref="A328:B328"/>
    <mergeCell ref="C328:F328"/>
    <mergeCell ref="K328:L328"/>
    <mergeCell ref="N328:O328"/>
    <mergeCell ref="U328:V328"/>
    <mergeCell ref="X328:Y328"/>
    <mergeCell ref="A329:B329"/>
    <mergeCell ref="C329:F329"/>
    <mergeCell ref="K329:L329"/>
    <mergeCell ref="N329:O329"/>
    <mergeCell ref="U329:V329"/>
    <mergeCell ref="X329:Y329"/>
    <mergeCell ref="A330:B330"/>
    <mergeCell ref="C330:F330"/>
    <mergeCell ref="K330:L330"/>
    <mergeCell ref="N330:O330"/>
    <mergeCell ref="U330:V330"/>
    <mergeCell ref="X330:Y330"/>
    <mergeCell ref="A331:B331"/>
    <mergeCell ref="C331:F331"/>
    <mergeCell ref="K331:L331"/>
    <mergeCell ref="N331:O331"/>
    <mergeCell ref="U331:V331"/>
    <mergeCell ref="X331:Y331"/>
    <mergeCell ref="A332:B332"/>
    <mergeCell ref="C332:F332"/>
    <mergeCell ref="K332:L332"/>
    <mergeCell ref="N332:O332"/>
    <mergeCell ref="U332:V332"/>
    <mergeCell ref="X332:Y332"/>
    <mergeCell ref="A333:B333"/>
    <mergeCell ref="C333:F333"/>
    <mergeCell ref="K333:L333"/>
    <mergeCell ref="N333:O333"/>
    <mergeCell ref="U333:V333"/>
    <mergeCell ref="X333:Y333"/>
    <mergeCell ref="A334:B334"/>
    <mergeCell ref="C334:F334"/>
    <mergeCell ref="K334:L334"/>
    <mergeCell ref="N334:O334"/>
    <mergeCell ref="U334:V334"/>
    <mergeCell ref="X334:Y334"/>
    <mergeCell ref="A335:B335"/>
    <mergeCell ref="C335:F335"/>
    <mergeCell ref="K335:L335"/>
    <mergeCell ref="N335:O335"/>
    <mergeCell ref="U335:V335"/>
    <mergeCell ref="X335:Y335"/>
    <mergeCell ref="A336:B336"/>
    <mergeCell ref="C336:F336"/>
    <mergeCell ref="K336:L336"/>
    <mergeCell ref="N336:O336"/>
    <mergeCell ref="U336:V336"/>
    <mergeCell ref="X336:Y336"/>
    <mergeCell ref="A337:B337"/>
    <mergeCell ref="C337:F337"/>
    <mergeCell ref="K337:L337"/>
    <mergeCell ref="N337:O337"/>
    <mergeCell ref="U337:V337"/>
    <mergeCell ref="X337:Y337"/>
    <mergeCell ref="A338:B338"/>
    <mergeCell ref="C338:F338"/>
    <mergeCell ref="K338:L338"/>
    <mergeCell ref="N338:O338"/>
    <mergeCell ref="U338:V338"/>
    <mergeCell ref="X338:Y338"/>
    <mergeCell ref="A339:B339"/>
    <mergeCell ref="C339:F339"/>
    <mergeCell ref="K339:L339"/>
    <mergeCell ref="N339:O339"/>
    <mergeCell ref="U339:V339"/>
    <mergeCell ref="X339:Y339"/>
    <mergeCell ref="A340:B340"/>
    <mergeCell ref="C340:F340"/>
    <mergeCell ref="K340:L340"/>
    <mergeCell ref="N340:O340"/>
    <mergeCell ref="U340:V340"/>
    <mergeCell ref="X340:Y340"/>
    <mergeCell ref="A341:B341"/>
    <mergeCell ref="C341:F341"/>
    <mergeCell ref="K341:L341"/>
    <mergeCell ref="N341:O341"/>
    <mergeCell ref="U341:V341"/>
    <mergeCell ref="X341:Y341"/>
    <mergeCell ref="A342:B342"/>
    <mergeCell ref="C342:F342"/>
    <mergeCell ref="K342:L342"/>
    <mergeCell ref="N342:O342"/>
    <mergeCell ref="U342:V342"/>
    <mergeCell ref="X342:Y342"/>
    <mergeCell ref="A343:B343"/>
    <mergeCell ref="C343:F343"/>
    <mergeCell ref="K343:L343"/>
    <mergeCell ref="N343:O343"/>
    <mergeCell ref="U343:V343"/>
    <mergeCell ref="X343:Y343"/>
    <mergeCell ref="A344:B344"/>
    <mergeCell ref="C344:F344"/>
    <mergeCell ref="K344:L344"/>
    <mergeCell ref="N344:O344"/>
    <mergeCell ref="U344:V344"/>
    <mergeCell ref="X344:Y344"/>
    <mergeCell ref="A345:B345"/>
    <mergeCell ref="C345:F345"/>
    <mergeCell ref="K345:L345"/>
    <mergeCell ref="N345:O345"/>
    <mergeCell ref="U345:V345"/>
    <mergeCell ref="X345:Y345"/>
    <mergeCell ref="A346:B346"/>
    <mergeCell ref="C346:F346"/>
    <mergeCell ref="K346:L346"/>
    <mergeCell ref="N346:O346"/>
    <mergeCell ref="U346:V346"/>
    <mergeCell ref="X346:Y346"/>
    <mergeCell ref="A347:B347"/>
    <mergeCell ref="C347:F347"/>
    <mergeCell ref="K347:L347"/>
    <mergeCell ref="N347:O347"/>
    <mergeCell ref="U347:V347"/>
    <mergeCell ref="X347:Y347"/>
    <mergeCell ref="A348:B348"/>
    <mergeCell ref="C348:F348"/>
    <mergeCell ref="K348:L348"/>
    <mergeCell ref="N348:O348"/>
    <mergeCell ref="U348:V348"/>
    <mergeCell ref="X348:Y348"/>
    <mergeCell ref="A349:B349"/>
    <mergeCell ref="C349:F349"/>
    <mergeCell ref="K349:L349"/>
    <mergeCell ref="N349:O349"/>
    <mergeCell ref="U349:V349"/>
    <mergeCell ref="X349:Y349"/>
    <mergeCell ref="A350:B350"/>
    <mergeCell ref="C350:F350"/>
    <mergeCell ref="K350:L350"/>
    <mergeCell ref="N350:O350"/>
    <mergeCell ref="U350:V350"/>
    <mergeCell ref="X350:Y350"/>
    <mergeCell ref="A351:B351"/>
    <mergeCell ref="C351:F351"/>
    <mergeCell ref="K351:L351"/>
    <mergeCell ref="N351:O351"/>
    <mergeCell ref="U351:V351"/>
    <mergeCell ref="X351:Y351"/>
    <mergeCell ref="A352:B352"/>
    <mergeCell ref="C352:F352"/>
    <mergeCell ref="K352:L352"/>
    <mergeCell ref="N352:O352"/>
    <mergeCell ref="U352:V352"/>
    <mergeCell ref="X352:Y352"/>
    <mergeCell ref="A353:B353"/>
    <mergeCell ref="C353:F353"/>
    <mergeCell ref="K353:L353"/>
    <mergeCell ref="N353:O353"/>
    <mergeCell ref="U353:V353"/>
    <mergeCell ref="X353:Y353"/>
    <mergeCell ref="A354:B354"/>
    <mergeCell ref="C354:F354"/>
    <mergeCell ref="K354:L354"/>
    <mergeCell ref="N354:O354"/>
    <mergeCell ref="U354:V354"/>
    <mergeCell ref="X354:Y354"/>
    <mergeCell ref="A355:B355"/>
    <mergeCell ref="C355:F355"/>
    <mergeCell ref="K355:L355"/>
    <mergeCell ref="N355:O355"/>
    <mergeCell ref="U355:V355"/>
    <mergeCell ref="X355:Y355"/>
    <mergeCell ref="A356:B356"/>
    <mergeCell ref="C356:F356"/>
    <mergeCell ref="K356:L356"/>
    <mergeCell ref="N356:O356"/>
    <mergeCell ref="U356:V356"/>
    <mergeCell ref="X356:Y356"/>
    <mergeCell ref="A357:B357"/>
    <mergeCell ref="C357:F357"/>
    <mergeCell ref="K357:L357"/>
    <mergeCell ref="N357:O357"/>
    <mergeCell ref="U357:V357"/>
    <mergeCell ref="X357:Y357"/>
    <mergeCell ref="A362:B362"/>
    <mergeCell ref="C362:F362"/>
    <mergeCell ref="K362:L362"/>
    <mergeCell ref="N362:O362"/>
    <mergeCell ref="U362:V362"/>
    <mergeCell ref="X362:Y362"/>
    <mergeCell ref="A358:B358"/>
    <mergeCell ref="C358:F358"/>
    <mergeCell ref="K358:L358"/>
    <mergeCell ref="N358:O358"/>
    <mergeCell ref="U358:V358"/>
    <mergeCell ref="X358:Y358"/>
    <mergeCell ref="A359:B359"/>
    <mergeCell ref="C359:F359"/>
    <mergeCell ref="K359:L359"/>
    <mergeCell ref="N359:O359"/>
    <mergeCell ref="U359:V359"/>
    <mergeCell ref="X359:Y359"/>
    <mergeCell ref="A361:B361"/>
    <mergeCell ref="C361:F361"/>
    <mergeCell ref="K361:L361"/>
    <mergeCell ref="N361:O361"/>
    <mergeCell ref="U361:V361"/>
    <mergeCell ref="X361:Y361"/>
    <mergeCell ref="A360:B360"/>
    <mergeCell ref="C360:F360"/>
    <mergeCell ref="K360:L360"/>
    <mergeCell ref="N360:O360"/>
    <mergeCell ref="U360:V360"/>
    <mergeCell ref="X360:Y360"/>
    <mergeCell ref="A367:B367"/>
    <mergeCell ref="C367:F367"/>
    <mergeCell ref="K367:L367"/>
    <mergeCell ref="N367:O367"/>
    <mergeCell ref="U367:V367"/>
    <mergeCell ref="X367:Y367"/>
    <mergeCell ref="A363:B363"/>
    <mergeCell ref="C363:F363"/>
    <mergeCell ref="K363:L363"/>
    <mergeCell ref="N363:O363"/>
    <mergeCell ref="U363:V363"/>
    <mergeCell ref="X363:Y363"/>
    <mergeCell ref="A365:B365"/>
    <mergeCell ref="C365:F365"/>
    <mergeCell ref="K365:L365"/>
    <mergeCell ref="N365:O365"/>
    <mergeCell ref="U365:V365"/>
    <mergeCell ref="X365:Y365"/>
    <mergeCell ref="A366:B366"/>
    <mergeCell ref="C366:F366"/>
    <mergeCell ref="K366:L366"/>
    <mergeCell ref="N366:O366"/>
    <mergeCell ref="U366:V366"/>
    <mergeCell ref="X366:Y366"/>
    <mergeCell ref="A231:B231"/>
    <mergeCell ref="C231:F231"/>
    <mergeCell ref="K231:L231"/>
    <mergeCell ref="N231:O231"/>
    <mergeCell ref="U231:V231"/>
    <mergeCell ref="X231:Y231"/>
    <mergeCell ref="A232:B232"/>
    <mergeCell ref="C232:F232"/>
    <mergeCell ref="K232:L232"/>
    <mergeCell ref="N232:O232"/>
    <mergeCell ref="U232:V232"/>
    <mergeCell ref="X232:Y232"/>
    <mergeCell ref="A233:B233"/>
    <mergeCell ref="C233:F233"/>
    <mergeCell ref="K233:L233"/>
    <mergeCell ref="N233:O233"/>
    <mergeCell ref="U233:V233"/>
    <mergeCell ref="X233:Y233"/>
    <mergeCell ref="A234:B234"/>
    <mergeCell ref="C234:F234"/>
    <mergeCell ref="K234:L234"/>
    <mergeCell ref="N234:O234"/>
    <mergeCell ref="U234:V234"/>
    <mergeCell ref="X234:Y234"/>
    <mergeCell ref="A236:B236"/>
    <mergeCell ref="C236:F236"/>
    <mergeCell ref="K236:L236"/>
    <mergeCell ref="N236:O236"/>
    <mergeCell ref="U236:V236"/>
    <mergeCell ref="X236:Y236"/>
    <mergeCell ref="A237:B237"/>
    <mergeCell ref="C237:F237"/>
    <mergeCell ref="K237:L237"/>
    <mergeCell ref="N237:O237"/>
    <mergeCell ref="U237:V237"/>
    <mergeCell ref="X237:Y237"/>
    <mergeCell ref="A235:B235"/>
    <mergeCell ref="C235:F235"/>
    <mergeCell ref="K235:L235"/>
    <mergeCell ref="N235:O235"/>
    <mergeCell ref="U235:V235"/>
    <mergeCell ref="X235:Y235"/>
    <mergeCell ref="A238:B238"/>
    <mergeCell ref="C238:F238"/>
    <mergeCell ref="K238:L238"/>
    <mergeCell ref="N238:O238"/>
    <mergeCell ref="U238:V238"/>
    <mergeCell ref="X238:Y238"/>
    <mergeCell ref="A239:B239"/>
    <mergeCell ref="C239:F239"/>
    <mergeCell ref="K239:L239"/>
    <mergeCell ref="N239:O239"/>
    <mergeCell ref="U239:V239"/>
    <mergeCell ref="X239:Y239"/>
    <mergeCell ref="A240:B240"/>
    <mergeCell ref="C240:F240"/>
    <mergeCell ref="K240:L240"/>
    <mergeCell ref="N240:O240"/>
    <mergeCell ref="U240:V240"/>
    <mergeCell ref="X240:Y240"/>
    <mergeCell ref="A244:B244"/>
    <mergeCell ref="C244:F244"/>
    <mergeCell ref="K244:L244"/>
    <mergeCell ref="N244:O244"/>
    <mergeCell ref="U244:V244"/>
    <mergeCell ref="X244:Y244"/>
    <mergeCell ref="A241:B241"/>
    <mergeCell ref="C241:F241"/>
    <mergeCell ref="K241:L241"/>
    <mergeCell ref="N241:O241"/>
    <mergeCell ref="U241:V241"/>
    <mergeCell ref="X241:Y241"/>
    <mergeCell ref="A242:B242"/>
    <mergeCell ref="C242:F242"/>
    <mergeCell ref="K242:L242"/>
    <mergeCell ref="N242:O242"/>
    <mergeCell ref="U242:V242"/>
    <mergeCell ref="X242:Y242"/>
    <mergeCell ref="A243:B243"/>
    <mergeCell ref="C243:F243"/>
    <mergeCell ref="K243:L243"/>
    <mergeCell ref="N243:O243"/>
    <mergeCell ref="U243:V243"/>
    <mergeCell ref="X243:Y243"/>
  </mergeCells>
  <phoneticPr fontId="0" type="noConversion"/>
  <pageMargins left="0.39370078740157483" right="0.39370078740157483" top="0.59055118110236227" bottom="0.96566141732283461" header="0.59055118110236227" footer="0.59055118110236227"/>
  <pageSetup scale="14" orientation="portrait" r:id="rId1"/>
  <headerFooter alignWithMargins="0">
    <oddFooter>&amp;L&amp;C&amp;"Arial"&amp;8&amp;P 
/ 
&amp;N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BalanceEjecucionPresupuesto</vt:lpstr>
      <vt:lpstr>Ingresos</vt:lpstr>
      <vt:lpstr>Egresos</vt:lpstr>
      <vt:lpstr>Balance</vt:lpstr>
      <vt:lpstr>BalanceEjecucionPresupuesto!Área_de_impresión</vt:lpstr>
      <vt:lpstr>Balance!Títulos_a_imprimir</vt:lpstr>
      <vt:lpstr>BalanceEjecucionPresupuesto!Títulos_a_imprimir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2021-10-10T02:32:19Z</dcterms:created>
  <dcterms:modified xsi:type="dcterms:W3CDTF">2024-05-30T21:14:27Z</dcterms:modified>
</cp:coreProperties>
</file>